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harts/chart1.xml" ContentType="application/vnd.openxmlformats-officedocument.drawingml.chart+xml"/>
  <Override PartName="/xl/drawings/drawing11.xml" ContentType="application/vnd.openxmlformats-officedocument.drawingml.chartshapes+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5" Type="http://schemas.microsoft.com/office/2020/02/relationships/classificationlabels" Target="docMetadata/LabelInfo.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03"/>
  <workbookPr filterPrivacy="1" codeName="ThisWorkbook" hidePivotFieldList="1"/>
  <xr:revisionPtr revIDLastSave="0" documentId="8_{DB505E82-CD2B-4163-ABA9-AC6676B75213}" xr6:coauthVersionLast="47" xr6:coauthVersionMax="47" xr10:uidLastSave="{00000000-0000-0000-0000-000000000000}"/>
  <bookViews>
    <workbookView xWindow="-110" yWindow="-110" windowWidth="19420" windowHeight="11620" firstSheet="40" activeTab="40" xr2:uid="{E3814E2D-3851-4C84-B301-5EC770B5CE4D}"/>
  </bookViews>
  <sheets>
    <sheet name="Disclaimer" sheetId="1" r:id="rId1"/>
    <sheet name="Version History" sheetId="13" r:id="rId2"/>
    <sheet name="Table of Figures and Tables" sheetId="2" r:id="rId3"/>
    <sheet name="Near Term Proj Curtailment" sheetId="5" r:id="rId4"/>
    <sheet name="Med Term Proj Curtailment" sheetId="8" r:id="rId5"/>
    <sheet name="Near Term Loc Rel Factor" sheetId="9" r:id="rId6"/>
    <sheet name="Med Term Loc Rel Factor" sheetId="12" r:id="rId7"/>
    <sheet name="Hist Hosting Cap Indicator" sheetId="15" r:id="rId8"/>
    <sheet name="Figure 1,6" sheetId="4" r:id="rId9"/>
    <sheet name="Figure 2,15" sheetId="24" r:id="rId10"/>
    <sheet name="Figure 3,16" sheetId="26" r:id="rId11"/>
    <sheet name="Figure 4,18,19" sheetId="27" r:id="rId12"/>
    <sheet name="Figure 5,97" sheetId="53" r:id="rId13"/>
    <sheet name="Figure 7" sheetId="14" r:id="rId14"/>
    <sheet name="Figure 8" sheetId="18" r:id="rId15"/>
    <sheet name="Figure 9" sheetId="16" r:id="rId16"/>
    <sheet name="Figure 10" sheetId="17" r:id="rId17"/>
    <sheet name="Figure 11" sheetId="19" r:id="rId18"/>
    <sheet name="Figure 12" sheetId="20" r:id="rId19"/>
    <sheet name="Figure 13" sheetId="21" r:id="rId20"/>
    <sheet name="Figure 14" sheetId="22" r:id="rId21"/>
    <sheet name="Figure 17" sheetId="25" r:id="rId22"/>
    <sheet name="Figure 20" sheetId="28" r:id="rId23"/>
    <sheet name="Figure 21" sheetId="29" r:id="rId24"/>
    <sheet name="Figure 22" sheetId="30" r:id="rId25"/>
    <sheet name="Figure 23" sheetId="31" r:id="rId26"/>
    <sheet name="Figure 24" sheetId="32" r:id="rId27"/>
    <sheet name="Figure 25" sheetId="33" r:id="rId28"/>
    <sheet name="Figure 26,27" sheetId="34" r:id="rId29"/>
    <sheet name="Figure 28,44,57,70,82,95" sheetId="35" r:id="rId30"/>
    <sheet name="Figure 29" sheetId="36" r:id="rId31"/>
    <sheet name="Figure 30" sheetId="37" r:id="rId32"/>
    <sheet name="Figure 31" sheetId="38" r:id="rId33"/>
    <sheet name="Figure 32" sheetId="39" r:id="rId34"/>
    <sheet name="Figure 33,46,59,72,84" sheetId="40" r:id="rId35"/>
    <sheet name="Figure 34,47,60,73,85" sheetId="41" r:id="rId36"/>
    <sheet name="Figure 35,48,61,74,86" sheetId="42" r:id="rId37"/>
    <sheet name="Figure 36,49,62,75,87" sheetId="45" r:id="rId38"/>
    <sheet name="Figure 37,50,63,76,87" sheetId="43" r:id="rId39"/>
    <sheet name="F 38,39,51,52,64,65,77,78,89,90" sheetId="46" r:id="rId40"/>
    <sheet name="Figure 40,53,66,79,91" sheetId="47" r:id="rId41"/>
    <sheet name="Figure 41,54,67,80,92" sheetId="48" r:id="rId42"/>
    <sheet name="Figure 42,55,68,81,93" sheetId="49" r:id="rId43"/>
    <sheet name="Figure 43,56,69,94" sheetId="51" r:id="rId44"/>
    <sheet name="Figure 45,58,71,83,96" sheetId="52" r:id="rId45"/>
  </sheets>
  <externalReferences>
    <externalReference r:id="rId46"/>
  </externalReferences>
  <definedNames>
    <definedName name="_xlnm._FilterDatabase" localSheetId="7" hidden="1">'Hist Hosting Cap Indicator'!$A$2:$K$161</definedName>
    <definedName name="_Hlk103342624" localSheetId="0">Disclaimer!$B$34</definedName>
    <definedName name="CIQWBGuid" hidden="1">"32a91085-3057-4656-87d2-f3c7894ddc12"</definedName>
    <definedName name="EndDate" localSheetId="33">#REF!</definedName>
    <definedName name="EndDate" localSheetId="34">#REF!</definedName>
    <definedName name="EndDate" localSheetId="1">#REF!</definedName>
    <definedName name="EndDate">#REF!</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42419.6529050926</definedName>
    <definedName name="IQ_NAMES_REVISION_DATE__1" hidden="1">42118.6535879629</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StartDate" localSheetId="33">#REF!</definedName>
    <definedName name="StartDate" localSheetId="34">#REF!</definedName>
    <definedName name="StartDate" localSheetId="1">#REF!</definedName>
    <definedName name="StartDate">#REF!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106" i="2" l="1"/>
  <c r="B24" i="2"/>
  <c r="B15" i="2"/>
  <c r="K180" i="51" l="1"/>
  <c r="K179" i="51"/>
  <c r="K326" i="46"/>
  <c r="K325" i="46"/>
  <c r="K120" i="27"/>
  <c r="K119" i="27"/>
  <c r="B105" i="2"/>
  <c r="B104" i="2"/>
  <c r="B103" i="2"/>
  <c r="B102" i="2"/>
  <c r="B101" i="2"/>
  <c r="B100" i="2"/>
  <c r="B99" i="2"/>
  <c r="B98" i="2"/>
  <c r="B97" i="2"/>
  <c r="B96" i="2"/>
  <c r="B95" i="2"/>
  <c r="B94" i="2"/>
  <c r="B93" i="2"/>
  <c r="B92" i="2"/>
  <c r="B91" i="2"/>
  <c r="B90" i="2"/>
  <c r="B89" i="2"/>
  <c r="B88" i="2"/>
  <c r="B87" i="2"/>
  <c r="B86" i="2"/>
  <c r="B85" i="2"/>
  <c r="B84" i="2"/>
  <c r="B83" i="2"/>
  <c r="B82" i="2"/>
  <c r="B81" i="2"/>
  <c r="B80" i="2"/>
  <c r="B79" i="2"/>
  <c r="B78" i="2"/>
  <c r="B77" i="2"/>
  <c r="B76" i="2"/>
  <c r="B75" i="2"/>
  <c r="B74" i="2"/>
  <c r="B73" i="2"/>
  <c r="B72" i="2"/>
  <c r="B71" i="2"/>
  <c r="B70" i="2"/>
  <c r="B69" i="2"/>
  <c r="B68" i="2"/>
  <c r="B8" i="2"/>
  <c r="B7" i="2"/>
  <c r="B6" i="2"/>
  <c r="B5" i="2"/>
  <c r="B67" i="2"/>
  <c r="B66" i="2"/>
  <c r="B65" i="2"/>
  <c r="B64" i="2"/>
  <c r="B63" i="2"/>
  <c r="B62" i="2"/>
  <c r="B61" i="2"/>
  <c r="B60" i="2"/>
  <c r="B59" i="2"/>
  <c r="B58" i="2"/>
  <c r="B57" i="2"/>
  <c r="B56" i="2"/>
  <c r="B55" i="2"/>
  <c r="B54" i="2"/>
  <c r="B53" i="2"/>
  <c r="B52" i="2"/>
  <c r="B51" i="2"/>
  <c r="B50" i="2"/>
  <c r="B49" i="2"/>
  <c r="B48" i="2"/>
  <c r="B47" i="2"/>
  <c r="B46" i="2"/>
  <c r="B45" i="2"/>
  <c r="B42" i="2"/>
  <c r="B37" i="2"/>
  <c r="B36" i="2"/>
  <c r="B28" i="2"/>
  <c r="B27" i="2"/>
  <c r="B26" i="2"/>
  <c r="B25" i="2"/>
  <c r="B10" i="2" l="1"/>
  <c r="B14" i="2"/>
  <c r="B13" i="2"/>
  <c r="B12" i="2"/>
  <c r="B11" i="2"/>
  <c r="B9" i="2"/>
  <c r="B44" i="2"/>
  <c r="B43" i="2"/>
  <c r="B41" i="2"/>
  <c r="B40" i="2"/>
  <c r="B39" i="2"/>
  <c r="B38" i="2"/>
  <c r="B35" i="2"/>
  <c r="B34" i="2"/>
  <c r="B33" i="2"/>
  <c r="B32" i="2"/>
  <c r="B31" i="2"/>
  <c r="B30" i="2"/>
  <c r="B29" i="2"/>
  <c r="H287" i="45"/>
  <c r="H134" i="26"/>
  <c r="B23" i="2"/>
  <c r="B22" i="2"/>
  <c r="B21" i="2"/>
  <c r="B20" i="2"/>
  <c r="B19" i="2"/>
  <c r="B18" i="2"/>
  <c r="B17" i="2"/>
  <c r="B16" i="2"/>
</calcChain>
</file>

<file path=xl/sharedStrings.xml><?xml version="1.0" encoding="utf-8"?>
<sst xmlns="http://schemas.openxmlformats.org/spreadsheetml/2006/main" count="4695" uniqueCount="1419">
  <si>
    <t>Disclaimer</t>
  </si>
  <si>
    <t>Purpose</t>
  </si>
  <si>
    <t>This report has been published to implement the Energy Security Board (ESB) ‘enhanced information’ transmission access reforms. The report</t>
  </si>
  <si>
    <t>is intended to support more informed investment and decision-making processes in the National Electricity Market, by collating public metrics and</t>
  </si>
  <si>
    <t xml:space="preserve">indicators that represent important locational characteristics of the power system. This report includes only publicly available  information from </t>
  </si>
  <si>
    <t>existing AEMO, industry, and stakeholder publications.</t>
  </si>
  <si>
    <r>
      <t xml:space="preserve">AEMO publishes this </t>
    </r>
    <r>
      <rPr>
        <i/>
        <sz val="9"/>
        <color rgb="FF424242"/>
        <rFont val="Arial Nova"/>
        <family val="2"/>
        <scheme val="minor"/>
      </rPr>
      <t>Enhanced Locational Information (ELI) Report</t>
    </r>
    <r>
      <rPr>
        <sz val="9"/>
        <color rgb="FF424242"/>
        <rFont val="Arial Nova"/>
        <family val="2"/>
        <scheme val="minor"/>
      </rPr>
      <t xml:space="preserve"> pursuant to its functions in section 49(2)(c) of the National Electricity Law. </t>
    </r>
  </si>
  <si>
    <t>This publication is generally based on information available to AEMO as at 1 April 2025, unless otherwise indicated.</t>
  </si>
  <si>
    <t xml:space="preserve">AEMO has made reasonable efforts to ensure the quality of the information in this publication but cannot guarantee that information, forecasts and </t>
  </si>
  <si>
    <t>assumptions are accurate, complete or appropriate for your circumstances.</t>
  </si>
  <si>
    <t xml:space="preserve">Modelling work performed as part of preparing this publication inherently requires assumptions about future behaviours and market interactions, </t>
  </si>
  <si>
    <t xml:space="preserve">which may result in forecasts that deviate from future conditions. There will usually be differences between estimated and actual results, because </t>
  </si>
  <si>
    <t>events and circumstances frequently do not occur as expected, and those differences may be material.</t>
  </si>
  <si>
    <t>This publication does not include all of the information that an investor, participant or potential participant in the National Electricity Market might</t>
  </si>
  <si>
    <t>require, and does not amount to a recommendation of any investment.</t>
  </si>
  <si>
    <t xml:space="preserve">Anyone proposing to use the information in this publication (which includes information and forecasts from third parties) should independently </t>
  </si>
  <si>
    <t>verify its accuracy, completeness and suitability for purpose, and obtain independent and specific advice from appropriate experts.</t>
  </si>
  <si>
    <t xml:space="preserve">Accordingly, to the maximum extent permitted by law, AEMO and its officers, employees and consultants involved in the preparation of this </t>
  </si>
  <si>
    <t>publication:</t>
  </si>
  <si>
    <r>
      <t>·</t>
    </r>
    <r>
      <rPr>
        <sz val="7"/>
        <color rgb="FFA3519B"/>
        <rFont val="Times New Roman"/>
        <family val="1"/>
      </rPr>
      <t xml:space="preserve">       </t>
    </r>
    <r>
      <rPr>
        <sz val="9"/>
        <color rgb="FF424242"/>
        <rFont val="Arial Nova"/>
        <family val="2"/>
        <scheme val="minor"/>
      </rPr>
      <t xml:space="preserve">make no representation or warranty, express or implied, as to the currency, accuracy, reliability or completeness of the information in </t>
    </r>
  </si>
  <si>
    <t xml:space="preserve"> this publication; and</t>
  </si>
  <si>
    <r>
      <t>·</t>
    </r>
    <r>
      <rPr>
        <sz val="7"/>
        <color rgb="FFA3519B"/>
        <rFont val="Times New Roman"/>
        <family val="1"/>
      </rPr>
      <t xml:space="preserve">       </t>
    </r>
    <r>
      <rPr>
        <sz val="9"/>
        <color rgb="FF424242"/>
        <rFont val="Arial Nova"/>
        <family val="2"/>
        <scheme val="minor"/>
      </rPr>
      <t xml:space="preserve">are not liable (whether by reason of negligence or otherwise) for any statements, opinions, information or other matters contained in or </t>
    </r>
  </si>
  <si>
    <t>derived from this publication, or any omissions from it, or in respect of a person’s use of the information in this publication.</t>
  </si>
  <si>
    <t>Copyright</t>
  </si>
  <si>
    <t xml:space="preserve">© 2025 Australian Energy Market Operator Limited. The material in this publication may be used in accordance with the copyright permissions on </t>
  </si>
  <si>
    <t>AEMO’s website.</t>
  </si>
  <si>
    <t>2025 ELI Report: Charts</t>
  </si>
  <si>
    <t>Please note that the data format may need to be adjusted in order to view the data to the level of fidelity required. 
For example, you may need to format the cell to a more appropriate number of decimal places in some cases as desired.</t>
  </si>
  <si>
    <t>Version History</t>
  </si>
  <si>
    <t>Version Number</t>
  </si>
  <si>
    <t>Description</t>
  </si>
  <si>
    <t>v1.0</t>
  </si>
  <si>
    <t>Initial release</t>
  </si>
  <si>
    <t>Table of figures and tables</t>
  </si>
  <si>
    <t>Link to figure/table</t>
  </si>
  <si>
    <t>Figure/table name</t>
  </si>
  <si>
    <t>Near Term Operating Conditions Projected Curtailment Outcomes</t>
  </si>
  <si>
    <t>Medium Term Operating Conditions Projected Curtailment Outcomes</t>
  </si>
  <si>
    <t>Near Term Operating Conditions Locational Reliability Factor Outcomes</t>
  </si>
  <si>
    <t>Medium Term Operating Conditions Locational Reliability Factor Outcomes</t>
  </si>
  <si>
    <t>Historical Hosting Capacity Indictor Results based on 2024 constraint headroom dispatch data</t>
  </si>
  <si>
    <t>Overview of indicator types considered in the 2025 ELI Report</t>
  </si>
  <si>
    <t xml:space="preserve">Overview of NEM congestion and curtailment for calendar year 2024   </t>
  </si>
  <si>
    <t>Historical hosting capacity indicator in NEM for solar (top-left), hybrid solar/BESS (top-right), wind (bottom-left) and hybrid wind/BESS (bottom-right)</t>
  </si>
  <si>
    <t>Projected curtailment outcomes for solar in near term (left) and medium term (right) operating conditions</t>
  </si>
  <si>
    <t>Indicative timeline of ELI consultation activities and publications</t>
  </si>
  <si>
    <t xml:space="preserve">Proposed projects by NEM region and technology as of April 2025 Generation Information (GW) </t>
  </si>
  <si>
    <t xml:space="preserve">Underway NEM connections projects by stage and type of generation or storage technology as of December 2024 NEM Connections Scorecard (GW) </t>
  </si>
  <si>
    <t>Connection projects pipeline across the NEM (as at December 2024)</t>
  </si>
  <si>
    <t>Actual and forecast coal generation capacity in the NEM, Step Change scenario to 2049-50 (GW)</t>
  </si>
  <si>
    <t xml:space="preserve">Historical and forecast capacity in the NEM, Step Change scenario, 2009-10 to 2049- 50 (GW)  </t>
  </si>
  <si>
    <t xml:space="preserve">Projected capacity (left), annual energy (centre), and annual storage production (right), under the 2024 ISP Step Change projected build, 2030  </t>
  </si>
  <si>
    <t>Projected VRE build in the 2024 ISP Step Change scenario in 2029-30 (left) and 2039-40 (right)</t>
  </si>
  <si>
    <t>Average curtailment of semi-scheduled wind and solar generation in the NEM, calendar year 2024</t>
  </si>
  <si>
    <t>Projected network congestion in the near term operating conditions (left) and medium term operating conditions (right)</t>
  </si>
  <si>
    <t xml:space="preserve">Projected curtailment outcomes in the medium term operating conditions, for solar (left) and wind (right)  </t>
  </si>
  <si>
    <t>Transmission projects in the optimal development path (2024 ISP)</t>
  </si>
  <si>
    <t>Overview of NEM marginal loss factors for generation and corresponding robustness grades</t>
  </si>
  <si>
    <t>Overview of NEM marginal loss factors for generation (left), and loads (right)</t>
  </si>
  <si>
    <t>Currently declared system security shortfalls in the NEM</t>
  </si>
  <si>
    <t xml:space="preserve">Overview of shortfalls across the NEM (left), and system strength nodes and unit prices for 2025-26 (right) </t>
  </si>
  <si>
    <t>Overview of fault current contribution from current and planned system strength investments across the NEM, by 2027-28 (left), 2029-30 (centre) and 2034-35 (right)</t>
  </si>
  <si>
    <t>Reliability forecast, all NEM regions, first five years (2024-25 to 2028-29)</t>
  </si>
  <si>
    <t xml:space="preserve">Indicative reliability forecasts, all regions, second five years (2029-30 to 2033-34) </t>
  </si>
  <si>
    <t>Average NEM spot prices – quarterly since 2021 ($/MWh)</t>
  </si>
  <si>
    <t>Half-hourly average spot prices in the NEM for calendar year 2024 by time of day ($/MWh)</t>
  </si>
  <si>
    <t>Quarterly FCAS costs by region</t>
  </si>
  <si>
    <t>Negative price occurrence in the NEM for calendar year 2024 by time of day</t>
  </si>
  <si>
    <t>Wind resource quality as average wind speed at hub height (left) and solar resource quality as global horizontal irradiance (right)</t>
  </si>
  <si>
    <t xml:space="preserve">Forecast capacity for New South Wales, Step Change, 2024-25 to 2051-52 (GW) </t>
  </si>
  <si>
    <t>Projected generation capacity NSW (MW), under the 2024 ISP Step Change projected build, 2030</t>
  </si>
  <si>
    <t>Congestion and curtailment in New South Wales – calendar year 2024</t>
  </si>
  <si>
    <t>Historical hosting capacity indicator in NSW for solar (top-left), hybrid solar/BESS (top-right), wind (bottom-left) and hybrid wind/BESS (bottom-right)</t>
  </si>
  <si>
    <t>Projected network congestion in New South Wales in the near term operating conditions (top) and medium term operating conditions (bottom)</t>
  </si>
  <si>
    <t>Projected curtailment outcomes for NSW in the near term operating conditions, for solar (left) and wind (right)</t>
  </si>
  <si>
    <t xml:space="preserve">Projected curtailment outcomes for NSW in the medium term operating conditions, for solar (left) and wind (right) </t>
  </si>
  <si>
    <t>System security needs in New South Wales</t>
  </si>
  <si>
    <t>Forecasts of IBR for 11 years from 2024-25, New South Wales</t>
  </si>
  <si>
    <t>Projected and required level of fault current available at least 99% of the time, New South Wales (MVA)</t>
  </si>
  <si>
    <t>Locational reliability factors for New South Wales USE for the near term operating conditions (left) and the medium term operating conditions (right</t>
  </si>
  <si>
    <t>Average New South Wales spot prices – quarterly since 2021 ($/MWh)</t>
  </si>
  <si>
    <t>Negative price occurrence and half-hourly average spot price in New South Wales – calendar year 2024</t>
  </si>
  <si>
    <t xml:space="preserve">Forecast capacity for Queensland, Step Change, 2024-25 to 2051-52 (GW) </t>
  </si>
  <si>
    <t>Projected generation capacity QLD (MW), under the 2024 ISP Step Change projected build, 2030</t>
  </si>
  <si>
    <t>Congestion and curtailment in Queensland – calendar year 2024</t>
  </si>
  <si>
    <t>Historical hosting capacity indicator in QLD for solar (top-left), hybrid solar/BESS (top-right), wind (bottom-left) and hybrid wind/BESS (bottom-right)</t>
  </si>
  <si>
    <t>Projected network congestion in Queensland in the near term operating conditions (top) and medium term operating conditions (bottom)</t>
  </si>
  <si>
    <t>Projected curtailment outcomes for Queensland in the near term operating conditions, for solar (left) and wind (right)</t>
  </si>
  <si>
    <t xml:space="preserve">Projected curtailment outcomes for Queensland in the medium term operating conditions, for solar (left) and wind (right) </t>
  </si>
  <si>
    <t>System security needs in Queensland</t>
  </si>
  <si>
    <t>Forecasts of IBR for 11 years from 2024-25, Queensland</t>
  </si>
  <si>
    <t>Projected and required level of fault current available at least 99% of the time, Queensland (MVA)</t>
  </si>
  <si>
    <t>Locational reliability factors for Queensland USE for the near term operating conditions (left) and the medium term operating conditions (right</t>
  </si>
  <si>
    <t>Average Queensland spot prices – quarterly since 2021 ($/MWh)</t>
  </si>
  <si>
    <t>Negative price occurrence and half-hourly average spot price in Queensland – calendar year 2024</t>
  </si>
  <si>
    <t xml:space="preserve">Forecast capacity for South Australia, Step Change, 2024-25 to 2051-52 (GW) </t>
  </si>
  <si>
    <t>Projected generation capacity SA (MW), under the 2024 ISP Step Change projected build, 2030</t>
  </si>
  <si>
    <t>Congestion and curtailment in South Australia – calendar year 2024</t>
  </si>
  <si>
    <t>Historical hosting capacity indicator in SA for solar (top-left), hybrid solar/BESS (top-right), wind (bottom-left) and hybrid wind/BESS (bottom-right)</t>
  </si>
  <si>
    <t>Projected network congestion in South Australia in the near term operating conditions (top) and medium term operating conditions (bottom)</t>
  </si>
  <si>
    <t>Projected curtailment outcomes for South Australia in the near term operating conditions, for solar (left) and wind (right)</t>
  </si>
  <si>
    <t xml:space="preserve">Projected curtailment outcomes for South Australia in the medium term operating conditions, for solar (left) and wind (right) </t>
  </si>
  <si>
    <t>System security needs in South Australia</t>
  </si>
  <si>
    <t>Forecasts of IBR for 11 years from 2024-25, South Australia</t>
  </si>
  <si>
    <t>Projected and required level of fault current available at least 99% of the time, South Australia (MVA)</t>
  </si>
  <si>
    <t>Locational reliability factors for South Australia USE for the near term operating conditions (left) and the medium term operating conditions (right</t>
  </si>
  <si>
    <t>Average South Australia spot prices – quarterly since 2021 ($/MWh)</t>
  </si>
  <si>
    <t>Negative price occurrence and half-hourly average spot price in South Australia – calendar year 2024</t>
  </si>
  <si>
    <t xml:space="preserve">Forecast capacity for Tasmania, Step Change, 2024-25 to 2051-52 (GW) </t>
  </si>
  <si>
    <t>Projected generation capacity TAS (MW), under the 2024 ISP Step Change projected build, 2030</t>
  </si>
  <si>
    <t>Congestion and curtailment in Tasmania – calendar year 2024</t>
  </si>
  <si>
    <t>Historical hosting capacity indicator in TAS for solar (top-left), hybrid solar/BESS (top-right), wind (bottom-left) and hybrid wind/BESS (bottom-right)</t>
  </si>
  <si>
    <t>Projected network congestion in Tasmania in the near term operating conditions (top) and medium term operating conditions (bottom)</t>
  </si>
  <si>
    <t>Projected curtailment outcomes for Tasmania in the near term operating conditions, for solar (left) and wind (right)</t>
  </si>
  <si>
    <t xml:space="preserve">Projected curtailment outcomes for Tasmania in the medium term operating conditions, for solar (left) and wind (right) </t>
  </si>
  <si>
    <t>System security needs in Tasmania</t>
  </si>
  <si>
    <t>Forecasts of IBR for 11 years from 2024-25, Tasmania</t>
  </si>
  <si>
    <t>Projected and required level of fault current available at least 99% of the time, Tasmania (MVA)</t>
  </si>
  <si>
    <t>Average Tasmania spot prices – quarterly since 2021 ($/MWh)</t>
  </si>
  <si>
    <t>Negative price occurrence and half-hourly average spot price in Tasmania – calendar year 2024</t>
  </si>
  <si>
    <t xml:space="preserve">Forecast capacity for Victoria, Step Change, 2024-25 to 2051-52 (GW) </t>
  </si>
  <si>
    <t>Projected generation capacity VIC (MW), under the 2024 ISP Step Change projected build, 2030</t>
  </si>
  <si>
    <t>Congestion and curtailment in Victoria – calendar year 2024</t>
  </si>
  <si>
    <t>Historical hosting capacity indicator in VIC for solar (top-left), hybrid solar/BESS (top-right), wind (bottom-left) and hybrid wind/BESS (bottom-right)</t>
  </si>
  <si>
    <t>Projected network congestion in Victoria in the near term operating conditions (top) and medium term operating conditions (bottom)</t>
  </si>
  <si>
    <t>Projected curtailment outcomes for Victoria in the near term operating conditions, for solar (left) and wind (right)</t>
  </si>
  <si>
    <t xml:space="preserve">Projected curtailment outcomes for Victoria in the medium term operating conditions, for solar (left) and wind (right) </t>
  </si>
  <si>
    <t>System security needs in Victoria</t>
  </si>
  <si>
    <t>Forecasts of IBR for 11 years from 2024-25, Victoria</t>
  </si>
  <si>
    <t>Projected and required level of fault current available at least 99% of the time, Victoria (MVA)</t>
  </si>
  <si>
    <t>Locational reliability factors for Victoria USE for the near term operating conditions (left) and the medium term operating conditions (right</t>
  </si>
  <si>
    <t>Average Victoria spot prices – quarterly since 2021 ($/MWh)</t>
  </si>
  <si>
    <t>Negative price occurrence and half-hourly average spot price in Victoria – calendar year 2024</t>
  </si>
  <si>
    <t>Location</t>
  </si>
  <si>
    <t>Voltage (kV)</t>
  </si>
  <si>
    <t xml:space="preserve">Region </t>
  </si>
  <si>
    <t>Solar Projected Curtailment</t>
  </si>
  <si>
    <t>Wind Projected Curtailment</t>
  </si>
  <si>
    <t>ANM</t>
  </si>
  <si>
    <t>NSW</t>
  </si>
  <si>
    <t>Broken Hill</t>
  </si>
  <si>
    <t xml:space="preserve">Marulan </t>
  </si>
  <si>
    <t>Mt Piper</t>
  </si>
  <si>
    <t>Wollar</t>
  </si>
  <si>
    <t>Beryl</t>
  </si>
  <si>
    <t>Stubbo</t>
  </si>
  <si>
    <t>Uungula</t>
  </si>
  <si>
    <t>Wellington</t>
  </si>
  <si>
    <t>Molong</t>
  </si>
  <si>
    <t>Orange North</t>
  </si>
  <si>
    <t>Parkes</t>
  </si>
  <si>
    <t>Beresfield</t>
  </si>
  <si>
    <t>Muswellbrook</t>
  </si>
  <si>
    <t>Newcastle</t>
  </si>
  <si>
    <t>Singleton</t>
  </si>
  <si>
    <t>Tomago</t>
  </si>
  <si>
    <t>Liddell</t>
  </si>
  <si>
    <t>Vales Pt.</t>
  </si>
  <si>
    <t>Waratah West</t>
  </si>
  <si>
    <t>Bayswater</t>
  </si>
  <si>
    <t>Avon</t>
  </si>
  <si>
    <t>Bendela</t>
  </si>
  <si>
    <t>Armidale</t>
  </si>
  <si>
    <t>Gunnedah</t>
  </si>
  <si>
    <t>Moree</t>
  </si>
  <si>
    <t>Narrabri</t>
  </si>
  <si>
    <t>Tamworth</t>
  </si>
  <si>
    <t>Uralla</t>
  </si>
  <si>
    <t>Coffs Harbour</t>
  </si>
  <si>
    <t>Kempsey</t>
  </si>
  <si>
    <t>Mullumbimby</t>
  </si>
  <si>
    <t>Canberaa</t>
  </si>
  <si>
    <t>Deniliquin</t>
  </si>
  <si>
    <t>Griffith</t>
  </si>
  <si>
    <t>Upper Tumut</t>
  </si>
  <si>
    <t>Wagga</t>
  </si>
  <si>
    <t>Balranald</t>
  </si>
  <si>
    <t>Buronga</t>
  </si>
  <si>
    <t>Dinawan</t>
  </si>
  <si>
    <t>Haymarket</t>
  </si>
  <si>
    <t>Sydney West</t>
  </si>
  <si>
    <t>Bulli Creek</t>
  </si>
  <si>
    <t>QLD</t>
  </si>
  <si>
    <t>Millmerran</t>
  </si>
  <si>
    <t>Western Downs</t>
  </si>
  <si>
    <t>Bouldercombe</t>
  </si>
  <si>
    <t>Broadsound</t>
  </si>
  <si>
    <t>Calvale</t>
  </si>
  <si>
    <t>Lilyvale</t>
  </si>
  <si>
    <t>Stanwell</t>
  </si>
  <si>
    <t>Chalumbin</t>
  </si>
  <si>
    <t>Woree</t>
  </si>
  <si>
    <t>Calliope River</t>
  </si>
  <si>
    <t>Gladstone</t>
  </si>
  <si>
    <t>Wurdong</t>
  </si>
  <si>
    <t>Molendinar</t>
  </si>
  <si>
    <t>Mudgeeraba</t>
  </si>
  <si>
    <t>Blackwall</t>
  </si>
  <si>
    <t>Goodna</t>
  </si>
  <si>
    <t>Greenbank</t>
  </si>
  <si>
    <t>Gympie</t>
  </si>
  <si>
    <t>Middle Ridge</t>
  </si>
  <si>
    <t>Mt England</t>
  </si>
  <si>
    <t>Murarrie</t>
  </si>
  <si>
    <t>Palmwoods</t>
  </si>
  <si>
    <t>Rocklea</t>
  </si>
  <si>
    <t>South Pine</t>
  </si>
  <si>
    <t>Strathmore</t>
  </si>
  <si>
    <t>Ross</t>
  </si>
  <si>
    <t>Townsville</t>
  </si>
  <si>
    <t>Tarong</t>
  </si>
  <si>
    <t>Columboola</t>
  </si>
  <si>
    <t>Bundaberg</t>
  </si>
  <si>
    <t>Gin Gin</t>
  </si>
  <si>
    <t>Woolooga</t>
  </si>
  <si>
    <t>Para</t>
  </si>
  <si>
    <t>SA</t>
  </si>
  <si>
    <t>Torrens Island</t>
  </si>
  <si>
    <t>Mobilong</t>
  </si>
  <si>
    <t>Tungkillo</t>
  </si>
  <si>
    <t>Yadnarie</t>
  </si>
  <si>
    <t>Belalie</t>
  </si>
  <si>
    <t>Blyth West</t>
  </si>
  <si>
    <t>Brinkworth</t>
  </si>
  <si>
    <t>Bundy</t>
  </si>
  <si>
    <t>Bungama</t>
  </si>
  <si>
    <t>Canowie</t>
  </si>
  <si>
    <t>Templers West</t>
  </si>
  <si>
    <t>Waterloo</t>
  </si>
  <si>
    <t>Port Lincoln</t>
  </si>
  <si>
    <t>Monash</t>
  </si>
  <si>
    <t>Snuggery</t>
  </si>
  <si>
    <t>Tailem Bend</t>
  </si>
  <si>
    <t>Davenport</t>
  </si>
  <si>
    <t>Olymbic Dam West</t>
  </si>
  <si>
    <t>Dalrymple</t>
  </si>
  <si>
    <t>Liapootah</t>
  </si>
  <si>
    <t>TAS</t>
  </si>
  <si>
    <t>New Norfolk</t>
  </si>
  <si>
    <t>Waddamana</t>
  </si>
  <si>
    <t>Burnie</t>
  </si>
  <si>
    <t>Devonport</t>
  </si>
  <si>
    <t>Farrell</t>
  </si>
  <si>
    <t>Queenstown</t>
  </si>
  <si>
    <t>Sheffield</t>
  </si>
  <si>
    <t>Smithton</t>
  </si>
  <si>
    <t>George Town</t>
  </si>
  <si>
    <t>Hadspen</t>
  </si>
  <si>
    <t>Palmerston</t>
  </si>
  <si>
    <t>Scottsdale</t>
  </si>
  <si>
    <t>St. Marys</t>
  </si>
  <si>
    <t>Chapel St.</t>
  </si>
  <si>
    <t>Lindisfarne</t>
  </si>
  <si>
    <t>Dederang</t>
  </si>
  <si>
    <t>VIC</t>
  </si>
  <si>
    <t>Wodonga</t>
  </si>
  <si>
    <t>Ararat</t>
  </si>
  <si>
    <t>Ballarat</t>
  </si>
  <si>
    <t>Bulgana</t>
  </si>
  <si>
    <t>Horsham</t>
  </si>
  <si>
    <t>Bendigo</t>
  </si>
  <si>
    <t>Kerang</t>
  </si>
  <si>
    <t>Cranbourne</t>
  </si>
  <si>
    <t>Malvern</t>
  </si>
  <si>
    <t>Springvale</t>
  </si>
  <si>
    <t>Thomastown</t>
  </si>
  <si>
    <t>Yallourn</t>
  </si>
  <si>
    <t>Hazelwood</t>
  </si>
  <si>
    <t>Jerralang</t>
  </si>
  <si>
    <t>Elaine</t>
  </si>
  <si>
    <t>Moorabool</t>
  </si>
  <si>
    <t>South Morang</t>
  </si>
  <si>
    <t>Sydenham</t>
  </si>
  <si>
    <t>Terang</t>
  </si>
  <si>
    <t>Heywood</t>
  </si>
  <si>
    <t>Mortlake</t>
  </si>
  <si>
    <t>Kiamal</t>
  </si>
  <si>
    <t>Red Cliffs</t>
  </si>
  <si>
    <t>Wemen</t>
  </si>
  <si>
    <t>Shepparton</t>
  </si>
  <si>
    <t>Mt Beauty</t>
  </si>
  <si>
    <t>Altona</t>
  </si>
  <si>
    <t>Deer Park</t>
  </si>
  <si>
    <t>Geelong</t>
  </si>
  <si>
    <t>Keilor</t>
  </si>
  <si>
    <t>Elong Elong</t>
  </si>
  <si>
    <t>Near Term Operating Conditions (2026-28) Locational Reliability Factor Outcomes</t>
  </si>
  <si>
    <t>Battery Benefit NSW</t>
  </si>
  <si>
    <t>Battery Benefit QLD</t>
  </si>
  <si>
    <t>Battery Benefit SA</t>
  </si>
  <si>
    <t>Battery Benefit VIC</t>
  </si>
  <si>
    <t>Solar Benefit NSW</t>
  </si>
  <si>
    <t>Solar Benefit QLD</t>
  </si>
  <si>
    <t>Solar Benefit SA</t>
  </si>
  <si>
    <t>Solar Benefit VIC</t>
  </si>
  <si>
    <t>Wind Benefit NSW</t>
  </si>
  <si>
    <t>Wind Benefit QLD</t>
  </si>
  <si>
    <t>Wind Benefit SA</t>
  </si>
  <si>
    <t>Wind Benefit VIC</t>
  </si>
  <si>
    <t>Albury</t>
  </si>
  <si>
    <t>Bannaby</t>
  </si>
  <si>
    <t>Beaconsfield</t>
  </si>
  <si>
    <t>Belmore Park</t>
  </si>
  <si>
    <t>Brandy Hill</t>
  </si>
  <si>
    <t>Burrinjuck</t>
  </si>
  <si>
    <t>Capital</t>
  </si>
  <si>
    <t>Casino</t>
  </si>
  <si>
    <t>Coleambally</t>
  </si>
  <si>
    <t>Collector</t>
  </si>
  <si>
    <t>Cooma</t>
  </si>
  <si>
    <t>Cowra</t>
  </si>
  <si>
    <t>Crookwell</t>
  </si>
  <si>
    <t>Dapto</t>
  </si>
  <si>
    <t>Darlington Point</t>
  </si>
  <si>
    <t>Dumaresq</t>
  </si>
  <si>
    <t>Dunoon</t>
  </si>
  <si>
    <t>Eraring</t>
  </si>
  <si>
    <t>Finley</t>
  </si>
  <si>
    <t>Forbes</t>
  </si>
  <si>
    <t>Gadara</t>
  </si>
  <si>
    <t>Glen Innes</t>
  </si>
  <si>
    <t>Gullen Range</t>
  </si>
  <si>
    <t>Hawks Nest</t>
  </si>
  <si>
    <t>Holroyd</t>
  </si>
  <si>
    <t>Ingleburn</t>
  </si>
  <si>
    <t>Inverell</t>
  </si>
  <si>
    <t>Jindera</t>
  </si>
  <si>
    <t>Kangaroo Valley</t>
  </si>
  <si>
    <t>Kemps Creek</t>
  </si>
  <si>
    <t>Koolkhan</t>
  </si>
  <si>
    <t>Kurri</t>
  </si>
  <si>
    <t>Lismore</t>
  </si>
  <si>
    <t>Liverpool</t>
  </si>
  <si>
    <t>Lower Tumut</t>
  </si>
  <si>
    <t>Macarthur</t>
  </si>
  <si>
    <t>Mitchell</t>
  </si>
  <si>
    <t>Munmorah</t>
  </si>
  <si>
    <t>Munyang</t>
  </si>
  <si>
    <t>Murrumbateman</t>
  </si>
  <si>
    <t>Murrumburrah</t>
  </si>
  <si>
    <t>Nambucca Heads</t>
  </si>
  <si>
    <t>Panorama</t>
  </si>
  <si>
    <t>Pt Macquarie</t>
  </si>
  <si>
    <t>Queanbeyan 132</t>
  </si>
  <si>
    <t>Raleigh</t>
  </si>
  <si>
    <t>Ravine</t>
  </si>
  <si>
    <t>Regentville</t>
  </si>
  <si>
    <t>Rookwood</t>
  </si>
  <si>
    <t>Rye Park</t>
  </si>
  <si>
    <t xml:space="preserve">Sapphire  </t>
  </si>
  <si>
    <t>Stockdill</t>
  </si>
  <si>
    <t>Stroud</t>
  </si>
  <si>
    <t>Sydney East</t>
  </si>
  <si>
    <t>Sydney North</t>
  </si>
  <si>
    <t>Sydney South</t>
  </si>
  <si>
    <t>Taree</t>
  </si>
  <si>
    <t>Terranora</t>
  </si>
  <si>
    <t>Tuggerah</t>
  </si>
  <si>
    <t>Tumut</t>
  </si>
  <si>
    <t>Vineyard</t>
  </si>
  <si>
    <t>Wagga North</t>
  </si>
  <si>
    <t>Wallerawang</t>
  </si>
  <si>
    <t>Waratah</t>
  </si>
  <si>
    <t xml:space="preserve">Williamsdale </t>
  </si>
  <si>
    <t>Wollar West</t>
  </si>
  <si>
    <t>Yanco</t>
  </si>
  <si>
    <t>Yass</t>
  </si>
  <si>
    <t>Brooklyn</t>
  </si>
  <si>
    <t>Brunswick</t>
  </si>
  <si>
    <t>Cressy</t>
  </si>
  <si>
    <t>East Rowville</t>
  </si>
  <si>
    <t>Eildon</t>
  </si>
  <si>
    <t xml:space="preserve">Fishermens Bend </t>
  </si>
  <si>
    <t>Fosterville</t>
  </si>
  <si>
    <t>Glenrowan</t>
  </si>
  <si>
    <t>Haunted Gully</t>
  </si>
  <si>
    <t>Heatherton</t>
  </si>
  <si>
    <t>JLA (BHP Western)</t>
  </si>
  <si>
    <t>Korrangie</t>
  </si>
  <si>
    <t>Laverton North</t>
  </si>
  <si>
    <t>Loy Yang</t>
  </si>
  <si>
    <t>Morwell TS</t>
  </si>
  <si>
    <t>Murrawarra</t>
  </si>
  <si>
    <t>Murray</t>
  </si>
  <si>
    <t>Newport</t>
  </si>
  <si>
    <t>Portland</t>
  </si>
  <si>
    <t>Richmond</t>
  </si>
  <si>
    <t>Ringwood</t>
  </si>
  <si>
    <t>Rowville</t>
  </si>
  <si>
    <t>Tarrone</t>
  </si>
  <si>
    <t>Templestowe</t>
  </si>
  <si>
    <t>Tyabb</t>
  </si>
  <si>
    <t>West Melbourne</t>
  </si>
  <si>
    <t>Abermain</t>
  </si>
  <si>
    <t>Alan Sherriff</t>
  </si>
  <si>
    <t>Aramara</t>
  </si>
  <si>
    <t>Baralaba</t>
  </si>
  <si>
    <t>Barcaldine</t>
  </si>
  <si>
    <t>Belmont</t>
  </si>
  <si>
    <t>Biloela</t>
  </si>
  <si>
    <t>Blackstone</t>
  </si>
  <si>
    <t>Blackwater</t>
  </si>
  <si>
    <t>Boyne Island</t>
  </si>
  <si>
    <t>Braemar</t>
  </si>
  <si>
    <t>Bundoora</t>
  </si>
  <si>
    <t>Cairns</t>
  </si>
  <si>
    <t>Clare South</t>
  </si>
  <si>
    <t>Collinsville North</t>
  </si>
  <si>
    <t>Coopers Gap</t>
  </si>
  <si>
    <t>Cooroy</t>
  </si>
  <si>
    <t>Dysart</t>
  </si>
  <si>
    <t>Gladstone North</t>
  </si>
  <si>
    <t>Gladstone South</t>
  </si>
  <si>
    <t>Halys</t>
  </si>
  <si>
    <t>Haughton River</t>
  </si>
  <si>
    <t>Kemmis</t>
  </si>
  <si>
    <t>Kidston</t>
  </si>
  <si>
    <t>Kilkivan</t>
  </si>
  <si>
    <t>King Creek</t>
  </si>
  <si>
    <t>Larcom Creek</t>
  </si>
  <si>
    <t>Loganlea</t>
  </si>
  <si>
    <t>Moranbah</t>
  </si>
  <si>
    <t>Moura</t>
  </si>
  <si>
    <t>Mt Stuart</t>
  </si>
  <si>
    <t>Nebo</t>
  </si>
  <si>
    <t>Newlands</t>
  </si>
  <si>
    <t>Orana</t>
  </si>
  <si>
    <t>Peak Downs</t>
  </si>
  <si>
    <t>Raglan</t>
  </si>
  <si>
    <t>Stony Creek</t>
  </si>
  <si>
    <t>Swanbank</t>
  </si>
  <si>
    <t>Teebar Creek</t>
  </si>
  <si>
    <t>Townsville East</t>
  </si>
  <si>
    <t>Townsville South</t>
  </si>
  <si>
    <t>Traverston</t>
  </si>
  <si>
    <t>Tully</t>
  </si>
  <si>
    <t>Tumoulin</t>
  </si>
  <si>
    <t>Walkamin</t>
  </si>
  <si>
    <t>Wandoan South</t>
  </si>
  <si>
    <t>Wivenhoe</t>
  </si>
  <si>
    <t>Yabulu South</t>
  </si>
  <si>
    <t>Yarwun</t>
  </si>
  <si>
    <t>Angas Creek</t>
  </si>
  <si>
    <t>Cherry Gardens</t>
  </si>
  <si>
    <t>Cultana</t>
  </si>
  <si>
    <t>Dorrien</t>
  </si>
  <si>
    <t>Dry Creek</t>
  </si>
  <si>
    <t>Happy Valley</t>
  </si>
  <si>
    <t>Hummocks</t>
  </si>
  <si>
    <t>Keith</t>
  </si>
  <si>
    <t>Kilburn</t>
  </si>
  <si>
    <t>Kincraig</t>
  </si>
  <si>
    <t>Lefevre</t>
  </si>
  <si>
    <t>Magill</t>
  </si>
  <si>
    <t>Mintaro</t>
  </si>
  <si>
    <t>Mokota</t>
  </si>
  <si>
    <t>Morphett Vale East</t>
  </si>
  <si>
    <t>Mt Barker</t>
  </si>
  <si>
    <t>Mt Barker South</t>
  </si>
  <si>
    <t>Mt Gambier</t>
  </si>
  <si>
    <t>Mt Gunson</t>
  </si>
  <si>
    <t>Mt Gunson South</t>
  </si>
  <si>
    <t>Mt Lock</t>
  </si>
  <si>
    <t>Munno Para</t>
  </si>
  <si>
    <t>New Osborne</t>
  </si>
  <si>
    <t>Northfield</t>
  </si>
  <si>
    <t>North West Bend</t>
  </si>
  <si>
    <t>Parafield Gardens West</t>
  </si>
  <si>
    <t>Peligan Point</t>
  </si>
  <si>
    <t>Penola West</t>
  </si>
  <si>
    <t>Pimba</t>
  </si>
  <si>
    <t>Robertstown</t>
  </si>
  <si>
    <t>South East</t>
  </si>
  <si>
    <t>Templers</t>
  </si>
  <si>
    <t>Waterloo East</t>
  </si>
  <si>
    <t>Willalo</t>
  </si>
  <si>
    <t>Comalco</t>
  </si>
  <si>
    <t>Creek Road</t>
  </si>
  <si>
    <t>Emu Bay</t>
  </si>
  <si>
    <t>Gordon</t>
  </si>
  <si>
    <t>Kingston</t>
  </si>
  <si>
    <t>Knights Road</t>
  </si>
  <si>
    <t>Meadowbank</t>
  </si>
  <si>
    <t>Mowbray</t>
  </si>
  <si>
    <t>Norwood</t>
  </si>
  <si>
    <t>Port Latta</t>
  </si>
  <si>
    <t>Que</t>
  </si>
  <si>
    <t>Railton</t>
  </si>
  <si>
    <t>Risdon</t>
  </si>
  <si>
    <t>Rosebery</t>
  </si>
  <si>
    <t>Savage River</t>
  </si>
  <si>
    <t>Trevallyn</t>
  </si>
  <si>
    <t>Tungatinah</t>
  </si>
  <si>
    <t>Ulverstone</t>
  </si>
  <si>
    <t>Wesley Vale</t>
  </si>
  <si>
    <t>Merotherie</t>
  </si>
  <si>
    <t>New Wollar</t>
  </si>
  <si>
    <t>Generator</t>
  </si>
  <si>
    <t>Generator DUID</t>
  </si>
  <si>
    <t>Ref Wind DUID</t>
  </si>
  <si>
    <t>Ref Wind Distance (km)</t>
  </si>
  <si>
    <t>HHCI Wind only (20% network spill threshold)</t>
  </si>
  <si>
    <t>HHCI Wind + BESS (20% network spill threshold)</t>
  </si>
  <si>
    <t>Ref Solar DUID</t>
  </si>
  <si>
    <t>Ref Solar Distance (km)</t>
  </si>
  <si>
    <t>HHCI Solar only (20% network spill threshold)</t>
  </si>
  <si>
    <t>HHCI Solar + BESS (20% network spill threshold)</t>
  </si>
  <si>
    <t>Avonlie Solar Farm</t>
  </si>
  <si>
    <t>AVLSF1</t>
  </si>
  <si>
    <t>NSW1</t>
  </si>
  <si>
    <t>BANGOWF2</t>
  </si>
  <si>
    <t>Bango 973 Wind Farm</t>
  </si>
  <si>
    <t>BANGOWF1</t>
  </si>
  <si>
    <t>SEBSF1</t>
  </si>
  <si>
    <t>Bango 999 Wind Farm</t>
  </si>
  <si>
    <t>Beryl Solar Farm</t>
  </si>
  <si>
    <t>BERYLSF1</t>
  </si>
  <si>
    <t>BODWF1</t>
  </si>
  <si>
    <t>Blowering</t>
  </si>
  <si>
    <t>BLOWERNG</t>
  </si>
  <si>
    <t>RYEPARK1</t>
  </si>
  <si>
    <t>WAGGNSF1</t>
  </si>
  <si>
    <t>Bodangora Wind Farm</t>
  </si>
  <si>
    <t>WELLSF1</t>
  </si>
  <si>
    <t>Bomen Solar Farm</t>
  </si>
  <si>
    <t>BOMENSF1</t>
  </si>
  <si>
    <t>JUNEESF1</t>
  </si>
  <si>
    <t>Broken Hill Solar Plant</t>
  </si>
  <si>
    <t>BROKENH1</t>
  </si>
  <si>
    <t>STWF1</t>
  </si>
  <si>
    <t>BW01</t>
  </si>
  <si>
    <t>CRURWF1</t>
  </si>
  <si>
    <t>Colongra</t>
  </si>
  <si>
    <t>CG1</t>
  </si>
  <si>
    <t>Coleambally Solar Farm</t>
  </si>
  <si>
    <t>COLEASF1</t>
  </si>
  <si>
    <t>Collector Wind Farm 1</t>
  </si>
  <si>
    <t>COLWF01</t>
  </si>
  <si>
    <t>Crookwell 2 Wind Farm</t>
  </si>
  <si>
    <t>CROOKWF2</t>
  </si>
  <si>
    <t>MANSLR1</t>
  </si>
  <si>
    <t>Crudine Ridge Wind Farm</t>
  </si>
  <si>
    <t>Corowa Solar Farm</t>
  </si>
  <si>
    <t>CRWASF1</t>
  </si>
  <si>
    <t>ELAINWF1</t>
  </si>
  <si>
    <t>Darlington Point Solar Farm</t>
  </si>
  <si>
    <t>DARLSF1</t>
  </si>
  <si>
    <t>ER01</t>
  </si>
  <si>
    <t>Finley Solar Farm</t>
  </si>
  <si>
    <t>FINLYSF1</t>
  </si>
  <si>
    <t>Flyers Creek Wind Farm</t>
  </si>
  <si>
    <t>FLYCRKWF</t>
  </si>
  <si>
    <t>Gunnedah Solar Farm</t>
  </si>
  <si>
    <t>GNNDHSF1</t>
  </si>
  <si>
    <t>WRWF1</t>
  </si>
  <si>
    <t>Goonumbla Solar Farm</t>
  </si>
  <si>
    <t>GOONSF1</t>
  </si>
  <si>
    <t>Gullen Range Wind Farm</t>
  </si>
  <si>
    <t>GULLRWF1</t>
  </si>
  <si>
    <t>GULLRWF2</t>
  </si>
  <si>
    <t>Gunning Wind Farm</t>
  </si>
  <si>
    <t>GUNNING1</t>
  </si>
  <si>
    <t>Hillston Sun Farm</t>
  </si>
  <si>
    <t>HILLSTN1</t>
  </si>
  <si>
    <t>Jemalong Solar Project</t>
  </si>
  <si>
    <t>JEMALNG1</t>
  </si>
  <si>
    <t>Junee Solar Farm</t>
  </si>
  <si>
    <t>Limondale Solar Farm 1</t>
  </si>
  <si>
    <t>LIMOSF11</t>
  </si>
  <si>
    <t>MUWAWF2</t>
  </si>
  <si>
    <t>LIMOSF21</t>
  </si>
  <si>
    <t>Limondale Solar Farm 2</t>
  </si>
  <si>
    <t>Manildra solar Farm</t>
  </si>
  <si>
    <t>Metz Solar Farm</t>
  </si>
  <si>
    <t>METZSF1</t>
  </si>
  <si>
    <t>Molong Solar Farm</t>
  </si>
  <si>
    <t>MOLNGSF1</t>
  </si>
  <si>
    <t>Mount Piper</t>
  </si>
  <si>
    <t>MP1</t>
  </si>
  <si>
    <t>Nevertire Solar Farm</t>
  </si>
  <si>
    <t>NEVERSF1</t>
  </si>
  <si>
    <t>New England Solar Farm</t>
  </si>
  <si>
    <t>NEWENSF1</t>
  </si>
  <si>
    <t>NEWENSF2</t>
  </si>
  <si>
    <t>Nyngan Solar Plant</t>
  </si>
  <si>
    <t>NYNGAN1</t>
  </si>
  <si>
    <t>Parkes Solar Farm</t>
  </si>
  <si>
    <t>PARSF1</t>
  </si>
  <si>
    <t>Rye Park Renewable Energy</t>
  </si>
  <si>
    <t>Sapphire Wind Farm</t>
  </si>
  <si>
    <t>SAPHWF1</t>
  </si>
  <si>
    <t>WRSF1</t>
  </si>
  <si>
    <t>Sebastopol Solar Farm</t>
  </si>
  <si>
    <t>Shoalhaven</t>
  </si>
  <si>
    <t>SHGEN</t>
  </si>
  <si>
    <t>TARALGA1</t>
  </si>
  <si>
    <t>Silverton Wind Farm</t>
  </si>
  <si>
    <t>SUNRAYSIA SF</t>
  </si>
  <si>
    <t>SUNRSF1</t>
  </si>
  <si>
    <t>Suntop Solar Farm</t>
  </si>
  <si>
    <t>SUNTPSF1</t>
  </si>
  <si>
    <t>Tallawarra</t>
  </si>
  <si>
    <t>TALWA1</t>
  </si>
  <si>
    <t>Taralga Wind Farm</t>
  </si>
  <si>
    <t>TUMUT3</t>
  </si>
  <si>
    <t>UPPTUMUT</t>
  </si>
  <si>
    <t>BOCORWF1</t>
  </si>
  <si>
    <t>Uranquinty</t>
  </si>
  <si>
    <t>URANQ11</t>
  </si>
  <si>
    <t>Vales Pt</t>
  </si>
  <si>
    <t>VP5</t>
  </si>
  <si>
    <t>Wagga North Solar Farm</t>
  </si>
  <si>
    <t>Wellington Solar Farm</t>
  </si>
  <si>
    <t>Woodlawn Wind Farm</t>
  </si>
  <si>
    <t>WOODLWN1</t>
  </si>
  <si>
    <t>White Rock Solar Farm</t>
  </si>
  <si>
    <t>White Rock Wind Farm</t>
  </si>
  <si>
    <t>West Wyalong Solar Farm</t>
  </si>
  <si>
    <t>WSTWYSF1</t>
  </si>
  <si>
    <t>Wyalong Solar Farm</t>
  </si>
  <si>
    <t>WYASF1</t>
  </si>
  <si>
    <t>Blue Grass Solar Farm</t>
  </si>
  <si>
    <t>BLUEGSF1</t>
  </si>
  <si>
    <t>QLD1</t>
  </si>
  <si>
    <t>DULAWF1</t>
  </si>
  <si>
    <t>BRAEMAR1</t>
  </si>
  <si>
    <t>COOPGWF1</t>
  </si>
  <si>
    <t>DDSF1</t>
  </si>
  <si>
    <t>Callide B</t>
  </si>
  <si>
    <t>CALL_B_1</t>
  </si>
  <si>
    <t>MOUSF1</t>
  </si>
  <si>
    <t>Childers Solar Farm</t>
  </si>
  <si>
    <t>CHILDSF1</t>
  </si>
  <si>
    <t>Clare Solar Farm</t>
  </si>
  <si>
    <t>CLARESF1</t>
  </si>
  <si>
    <t>KABANWF1</t>
  </si>
  <si>
    <t>Columboola Solar Farm</t>
  </si>
  <si>
    <t>COLUMSF1</t>
  </si>
  <si>
    <t>Coopers Gap Wind Farm</t>
  </si>
  <si>
    <t>EDENVSF1</t>
  </si>
  <si>
    <t>Collinsville Solar PV Power Station</t>
  </si>
  <si>
    <t>CSPVPS1</t>
  </si>
  <si>
    <t>KEPWF1</t>
  </si>
  <si>
    <t>Daydream Solar Farm</t>
  </si>
  <si>
    <t>DAYDSF1</t>
  </si>
  <si>
    <t>Darling Downs</t>
  </si>
  <si>
    <t>DDPS1</t>
  </si>
  <si>
    <t>Darling Downs Solar Farm</t>
  </si>
  <si>
    <t>Dulacca Wind Farm</t>
  </si>
  <si>
    <t>GANGARR1</t>
  </si>
  <si>
    <t>Edenvale Solar Park</t>
  </si>
  <si>
    <t>Emerald Solar Park</t>
  </si>
  <si>
    <t>EMERASF1</t>
  </si>
  <si>
    <t>Gangarri Solar Farm</t>
  </si>
  <si>
    <t>GSTONE1</t>
  </si>
  <si>
    <t>Hamilton Solar Farm</t>
  </si>
  <si>
    <t>HAMISF1</t>
  </si>
  <si>
    <t>Haughton Solar Farm Stage 1</t>
  </si>
  <si>
    <t>HAUGHT11</t>
  </si>
  <si>
    <t>Hayman Solar Farm</t>
  </si>
  <si>
    <t>HAYMSF1</t>
  </si>
  <si>
    <t>Kaban Wind Farm</t>
  </si>
  <si>
    <t>KSP1</t>
  </si>
  <si>
    <t>Kareeya</t>
  </si>
  <si>
    <t>KAREEYA1</t>
  </si>
  <si>
    <t>Kogan Creek</t>
  </si>
  <si>
    <t>KPP_1</t>
  </si>
  <si>
    <t>WDGPH1</t>
  </si>
  <si>
    <t>Lilyvale Solar Farm</t>
  </si>
  <si>
    <t>LILYSF1</t>
  </si>
  <si>
    <t>Maryrorough Solar Farm</t>
  </si>
  <si>
    <t>MARYRSF1</t>
  </si>
  <si>
    <t>Mount Emerald Wind Farm</t>
  </si>
  <si>
    <t>MEWF1</t>
  </si>
  <si>
    <t>Middlemount Solar Farm</t>
  </si>
  <si>
    <t>MIDDLSF1</t>
  </si>
  <si>
    <t>MPP_1</t>
  </si>
  <si>
    <t>YARANSF1</t>
  </si>
  <si>
    <t>Oakey 1 Solar Farm</t>
  </si>
  <si>
    <t>OAKEY1SF</t>
  </si>
  <si>
    <t>Oakey 2 Solar Farm</t>
  </si>
  <si>
    <t>OAKEY2SF</t>
  </si>
  <si>
    <t>Ross River Solar Farm</t>
  </si>
  <si>
    <t>RRSF1</t>
  </si>
  <si>
    <t>Sun Metals Solar Farm</t>
  </si>
  <si>
    <t>SMCSF1</t>
  </si>
  <si>
    <t>Susan River Solar Farm</t>
  </si>
  <si>
    <t>SRSF1</t>
  </si>
  <si>
    <t>STAN-1</t>
  </si>
  <si>
    <t>Swanbank E</t>
  </si>
  <si>
    <t>SWAN_E</t>
  </si>
  <si>
    <t>W/HOE#1</t>
  </si>
  <si>
    <t>Wandoan Solar Farm 1</t>
  </si>
  <si>
    <t>WANDSF1</t>
  </si>
  <si>
    <t>Western Downs GPH</t>
  </si>
  <si>
    <t>Whitsunday Solar Farm</t>
  </si>
  <si>
    <t>WHITSF1</t>
  </si>
  <si>
    <t>Woolooga Solar Farm</t>
  </si>
  <si>
    <t>WOOLGSF1</t>
  </si>
  <si>
    <t>Townsville GT</t>
  </si>
  <si>
    <t>YABULU</t>
  </si>
  <si>
    <t>Yarranlea Solar Farm</t>
  </si>
  <si>
    <t>The Bluff Wind Farm</t>
  </si>
  <si>
    <t>BLUFF1</t>
  </si>
  <si>
    <t>SA1</t>
  </si>
  <si>
    <t>PAREPS1</t>
  </si>
  <si>
    <t>Clements Gap Wind Farm</t>
  </si>
  <si>
    <t>CLEMGPWF</t>
  </si>
  <si>
    <t>Canunda Wind Farm</t>
  </si>
  <si>
    <t>CNUNDAWF</t>
  </si>
  <si>
    <t>TB2SF1</t>
  </si>
  <si>
    <t>Goyder South Wind Farm 1A</t>
  </si>
  <si>
    <t>GSWF1A</t>
  </si>
  <si>
    <t>Hallett 1 Wind Farm</t>
  </si>
  <si>
    <t>HALLWF1</t>
  </si>
  <si>
    <t>Lake Bonney Wind Farm Stage 1</t>
  </si>
  <si>
    <t>LKBONNY1</t>
  </si>
  <si>
    <t>LKBONNY3</t>
  </si>
  <si>
    <t>Lake Bonney Stage 2 Windfarm</t>
  </si>
  <si>
    <t>LKBONNY2</t>
  </si>
  <si>
    <t>Lake Bonney Stage 3 Wind Farm</t>
  </si>
  <si>
    <t>Port Augusta Renewable Energy Park</t>
  </si>
  <si>
    <t>PAREPW1</t>
  </si>
  <si>
    <t>Snowtown Wind Farm Stage 2 North</t>
  </si>
  <si>
    <t>SNOWNTH1</t>
  </si>
  <si>
    <t>SNOWTWN1</t>
  </si>
  <si>
    <t>Snowtown South Wind Farm</t>
  </si>
  <si>
    <t>SNOWSTH1</t>
  </si>
  <si>
    <t>Snowtown Wind Farm Units 1 And 47</t>
  </si>
  <si>
    <t>Willogoleche Wind Farm</t>
  </si>
  <si>
    <t>WGWF1</t>
  </si>
  <si>
    <t>Wattle Point Wind Farm</t>
  </si>
  <si>
    <t>WPWF</t>
  </si>
  <si>
    <t>Cattle Hill Wind Farm</t>
  </si>
  <si>
    <t>CTHLWF1</t>
  </si>
  <si>
    <t>TAS1</t>
  </si>
  <si>
    <t>WINTSF1</t>
  </si>
  <si>
    <t>GORDON</t>
  </si>
  <si>
    <t>Granville Harbour Wind Farm</t>
  </si>
  <si>
    <t>GRANWF1</t>
  </si>
  <si>
    <t>Catagunya</t>
  </si>
  <si>
    <t>LI_WY_CA</t>
  </si>
  <si>
    <t>Musselroe Wind Farm</t>
  </si>
  <si>
    <t>MUSSELR1</t>
  </si>
  <si>
    <t>GLRWNSF1</t>
  </si>
  <si>
    <t>Poatina</t>
  </si>
  <si>
    <t>POAT220</t>
  </si>
  <si>
    <t>Reece</t>
  </si>
  <si>
    <t>REECE1</t>
  </si>
  <si>
    <t>Tarraleah</t>
  </si>
  <si>
    <t>TARRALEA</t>
  </si>
  <si>
    <t>TREVALLN</t>
  </si>
  <si>
    <t>Ararat Wind Farm</t>
  </si>
  <si>
    <t>ARWF1</t>
  </si>
  <si>
    <t>VIC1</t>
  </si>
  <si>
    <t>GANNSF1</t>
  </si>
  <si>
    <t>Bald Hills Wind Farm</t>
  </si>
  <si>
    <t>BALDHWF1</t>
  </si>
  <si>
    <t>Bannerton Solar Park</t>
  </si>
  <si>
    <t>BANN1</t>
  </si>
  <si>
    <t>Berrybank Wind Farm</t>
  </si>
  <si>
    <t>BRYB1WF1</t>
  </si>
  <si>
    <t>BRYB2WF2</t>
  </si>
  <si>
    <t>NUMURSF1</t>
  </si>
  <si>
    <t>Berrybank 2 Wind Farm</t>
  </si>
  <si>
    <t>Bulgana Green Power Hub</t>
  </si>
  <si>
    <t>BULGANA1</t>
  </si>
  <si>
    <t>Crowlands Wind Farm</t>
  </si>
  <si>
    <t>CROWLWF1</t>
  </si>
  <si>
    <t>Dartmouth</t>
  </si>
  <si>
    <t>DARTM1</t>
  </si>
  <si>
    <t>Dundonnell Wind Farm</t>
  </si>
  <si>
    <t>DUNDWF1</t>
  </si>
  <si>
    <t>DUNDWF2</t>
  </si>
  <si>
    <t>DUNDWF3</t>
  </si>
  <si>
    <t>EILDON1</t>
  </si>
  <si>
    <t>Elaine Wind Farm</t>
  </si>
  <si>
    <t>Gannawarra Solar Farm</t>
  </si>
  <si>
    <t>Kiamal Solar Farm</t>
  </si>
  <si>
    <t>KIAMSF1</t>
  </si>
  <si>
    <t>KIATAWF1</t>
  </si>
  <si>
    <t>Kiata Wind Farm</t>
  </si>
  <si>
    <t>Laventon North</t>
  </si>
  <si>
    <t>LNGS1</t>
  </si>
  <si>
    <t>Loy Yang A</t>
  </si>
  <si>
    <t>LYA1</t>
  </si>
  <si>
    <t>Macarthur Wind Farm</t>
  </si>
  <si>
    <t>MACARTH1</t>
  </si>
  <si>
    <t>Bogong</t>
  </si>
  <si>
    <t>MCKAY1</t>
  </si>
  <si>
    <t>Mt Mercer Wind Farm</t>
  </si>
  <si>
    <t>MERCER01</t>
  </si>
  <si>
    <t>Moorabool Wind Farm</t>
  </si>
  <si>
    <t>MOORAWF1</t>
  </si>
  <si>
    <t>MORTLK11</t>
  </si>
  <si>
    <t>MRTLSWF1</t>
  </si>
  <si>
    <t>Mortlake South Wind Farm</t>
  </si>
  <si>
    <t>Mt Gellibrand Wind Farm</t>
  </si>
  <si>
    <t>MTGELWF1</t>
  </si>
  <si>
    <t>MURRAY</t>
  </si>
  <si>
    <t>Murra Warra Wind Farm</t>
  </si>
  <si>
    <t>MUWAWF1</t>
  </si>
  <si>
    <t>Murra Warra Wind Farm Stage 2</t>
  </si>
  <si>
    <t>NPS</t>
  </si>
  <si>
    <t>Oaklands Hill Wind Farm</t>
  </si>
  <si>
    <t>OAKLAND1</t>
  </si>
  <si>
    <t>Salt Creek Wind Farm</t>
  </si>
  <si>
    <t>SALTCRK1</t>
  </si>
  <si>
    <t>Stockyard Hill Wind Farm</t>
  </si>
  <si>
    <t>STOCKYD1</t>
  </si>
  <si>
    <t>Wemen Solar Farm</t>
  </si>
  <si>
    <t>WEMENSF1</t>
  </si>
  <si>
    <t>Yendon Wind Farm</t>
  </si>
  <si>
    <t>YENDWF1</t>
  </si>
  <si>
    <t>YWPS1</t>
  </si>
  <si>
    <t>Figure 1,6</t>
  </si>
  <si>
    <t>Figure 2,15</t>
  </si>
  <si>
    <t>Congestion based on Annual NEM Constraint Report, at https://aemo.com.au/energy-systems/electricity/national-electricity-market-nem/system-operations/congestion-information-resource/statistical-reporting-streams#:~:text=AEMO%20publishes%20this%20summary%20spreadsheet%20annually%20to%20provide,transmission%20congestion%20related%20issues%20for%20each%20calendar%20year.</t>
  </si>
  <si>
    <t>Curtailment based on Quarterly Energy Dynamics, at https://aemo.com.au/energy-systems/major-publications/quarterly-energy-dynamics-qed</t>
  </si>
  <si>
    <t>Figure 3</t>
  </si>
  <si>
    <t>Historical hosting capacity indicator in NEM for wind (left) and hybrid wind/BESS (right)</t>
  </si>
  <si>
    <t>Figure 16</t>
  </si>
  <si>
    <t>See underlying hosting capacity data on 'Hist Hosting Cap Indicator' sheet, here:</t>
  </si>
  <si>
    <t>Figure 4</t>
  </si>
  <si>
    <t>Figure 18</t>
  </si>
  <si>
    <t>Figure 19</t>
  </si>
  <si>
    <t>See underlying projected curtailment data across both horizons on 'Proj Curtailment' sheets, here:</t>
  </si>
  <si>
    <t>Figure 5</t>
  </si>
  <si>
    <t>Figure 7</t>
  </si>
  <si>
    <t>Region</t>
  </si>
  <si>
    <t>Battery</t>
  </si>
  <si>
    <t>Coal</t>
  </si>
  <si>
    <t>Gas</t>
  </si>
  <si>
    <t>Biomass</t>
  </si>
  <si>
    <t>Other</t>
  </si>
  <si>
    <t>Water</t>
  </si>
  <si>
    <t>Solar</t>
  </si>
  <si>
    <t>Wind</t>
  </si>
  <si>
    <t>New South Wales</t>
  </si>
  <si>
    <t>Queensland</t>
  </si>
  <si>
    <t>South Australia</t>
  </si>
  <si>
    <t>Tasmania</t>
  </si>
  <si>
    <t>Victoria</t>
  </si>
  <si>
    <t xml:space="preserve">Proposed projects based on the April 2025 Generation Information, at https://aemo.com.au/energy-systems/electricity/national-electricity-market-nem/nem-forecasting-and-planning/forecasting-and-planning-data/generation-information </t>
  </si>
  <si>
    <t>Figure 8</t>
  </si>
  <si>
    <t>Stage</t>
  </si>
  <si>
    <t>Solar and Battery</t>
  </si>
  <si>
    <t>Wind and Battery</t>
  </si>
  <si>
    <t>Hydro</t>
  </si>
  <si>
    <t>Application</t>
  </si>
  <si>
    <t>Proponent Implementation</t>
  </si>
  <si>
    <t>Registration</t>
  </si>
  <si>
    <t>Commissioning to Full Output</t>
  </si>
  <si>
    <t xml:space="preserve">Underway projects based on the December 2024 NEM Connections Scorecard, at https://aemo.com.au/energy-systems/electricity/national-electricity-market-nem/participate-in-the-market/network-connections/connections-scorecard </t>
  </si>
  <si>
    <t>Figure 9</t>
  </si>
  <si>
    <t xml:space="preserve">Connection application metrics are based on the December 2024 NEM Connections Scorecard, at https://aemo.com.au/energy-systems/electricity/national-electricity-market-nem/participate-in-the-market/network-connections/connections-scorecard </t>
  </si>
  <si>
    <t>Figure 10</t>
  </si>
  <si>
    <t>2009-10</t>
  </si>
  <si>
    <t>2010-11</t>
  </si>
  <si>
    <t>2011-12</t>
  </si>
  <si>
    <t>2012-13</t>
  </si>
  <si>
    <t>2013-14</t>
  </si>
  <si>
    <t>2014-15</t>
  </si>
  <si>
    <t>2015-16</t>
  </si>
  <si>
    <t>2016-17</t>
  </si>
  <si>
    <t>2017-18</t>
  </si>
  <si>
    <t>2018-19</t>
  </si>
  <si>
    <t>2019-20</t>
  </si>
  <si>
    <t>2020-21</t>
  </si>
  <si>
    <t>2021-22</t>
  </si>
  <si>
    <t>2022-23</t>
  </si>
  <si>
    <t>2023-24</t>
  </si>
  <si>
    <t>2024-25</t>
  </si>
  <si>
    <t>2025-26</t>
  </si>
  <si>
    <t>2026-27</t>
  </si>
  <si>
    <t>2027-28</t>
  </si>
  <si>
    <t>2028-29</t>
  </si>
  <si>
    <t>2029-30</t>
  </si>
  <si>
    <t>2030-31</t>
  </si>
  <si>
    <t>2031-32</t>
  </si>
  <si>
    <t>2032-33</t>
  </si>
  <si>
    <t>2033-34</t>
  </si>
  <si>
    <t>2034-35</t>
  </si>
  <si>
    <t>2035-36</t>
  </si>
  <si>
    <t>2036-37</t>
  </si>
  <si>
    <t>2037-38</t>
  </si>
  <si>
    <t>2038-39</t>
  </si>
  <si>
    <t>2039-40</t>
  </si>
  <si>
    <t>2040-41</t>
  </si>
  <si>
    <t>2041-42</t>
  </si>
  <si>
    <t>2042-43</t>
  </si>
  <si>
    <t>2043-44</t>
  </si>
  <si>
    <t>2044-45</t>
  </si>
  <si>
    <t>2045-46</t>
  </si>
  <si>
    <t>2046-47</t>
  </si>
  <si>
    <t>2047-48</t>
  </si>
  <si>
    <t>2048-49</t>
  </si>
  <si>
    <t>2049-50</t>
  </si>
  <si>
    <t>Progressive Change</t>
  </si>
  <si>
    <t>Step Change</t>
  </si>
  <si>
    <t>Green Energy Exports</t>
  </si>
  <si>
    <t>Announced retirements (2022 ISP)</t>
  </si>
  <si>
    <t>Announced retirements (2024 ISP)</t>
  </si>
  <si>
    <t xml:space="preserve">Forecast based on 2024 ISP, at https://aemo.com.au/energy-systems/major-publications/integrated-system-plan-isp/2024-integrated-system-plan-isp </t>
  </si>
  <si>
    <t>Figure 11</t>
  </si>
  <si>
    <t xml:space="preserve">Notes: 1. Flexible gas includes gas-powered generation and potential hydrogen capacity. 2. "CER storage" means consumer energy resources such as batteries and electric vehicles. </t>
  </si>
  <si>
    <t>3. Projections for "Rooftop solar and other distributed solar" and "CER storage" are forecast based on unit costs, consumer trends and assumptions about payments received to participate in the electricity market.</t>
  </si>
  <si>
    <t>2008-09</t>
  </si>
  <si>
    <t>Black coal</t>
  </si>
  <si>
    <t>Brown coal</t>
  </si>
  <si>
    <t>Mid-merit gas</t>
  </si>
  <si>
    <t>Flexible gas</t>
  </si>
  <si>
    <t>Utility storage</t>
  </si>
  <si>
    <t>Coordinated CER storage</t>
  </si>
  <si>
    <t>Passive CER storage</t>
  </si>
  <si>
    <t>Offshore wind</t>
  </si>
  <si>
    <t>Onshore wind</t>
  </si>
  <si>
    <t>Utility solar</t>
  </si>
  <si>
    <t>Rooftop solar and other distributed solar</t>
  </si>
  <si>
    <t>Dispatchable capacity</t>
  </si>
  <si>
    <t>Demand-side participation</t>
  </si>
  <si>
    <t>Figure 12</t>
  </si>
  <si>
    <t>Figure 13</t>
  </si>
  <si>
    <t>Figure 14</t>
  </si>
  <si>
    <t>Generator name</t>
  </si>
  <si>
    <t xml:space="preserve"> Solar</t>
  </si>
  <si>
    <t>Karadoc Solar Farm</t>
  </si>
  <si>
    <t>Yatpool Solar Farm</t>
  </si>
  <si>
    <t xml:space="preserve">Hillston Sun Farm </t>
  </si>
  <si>
    <t>Wellington North Solar Farm</t>
  </si>
  <si>
    <t>Walla Walla Solar Farm 1</t>
  </si>
  <si>
    <t>Walla Walla Solar Farm 2</t>
  </si>
  <si>
    <t>Wunghnu Solar Farm</t>
  </si>
  <si>
    <t>Mt Millar Wind Farm</t>
  </si>
  <si>
    <t>Crookwell 3 Wind Farm</t>
  </si>
  <si>
    <t>Hawkesdale Wind Farm</t>
  </si>
  <si>
    <t>Wollar Solar Farm</t>
  </si>
  <si>
    <t>Morgan-Whyalla Pipeline Pumping Station No 1</t>
  </si>
  <si>
    <t>Morgan-Whyalla Pipeline Pumping Station No 2</t>
  </si>
  <si>
    <t>Ryan Corner Wind Farm</t>
  </si>
  <si>
    <t>Rugby Run Solar Farm</t>
  </si>
  <si>
    <t xml:space="preserve">Moorabool Wind Farm </t>
  </si>
  <si>
    <t>Glenrowan West Solar Farm</t>
  </si>
  <si>
    <t>Morgan-Whyalla Pipeline Pumping Station No 3</t>
  </si>
  <si>
    <t>Kennedy Energy Park</t>
  </si>
  <si>
    <t>Mannum 2 Solar Farm</t>
  </si>
  <si>
    <t>Cathedral Rocks</t>
  </si>
  <si>
    <t>Kidston Solar Project</t>
  </si>
  <si>
    <t>Gullen Range Solar Farm</t>
  </si>
  <si>
    <t xml:space="preserve">Wellington Solar Farm </t>
  </si>
  <si>
    <t>Boco Rock Wind Farm</t>
  </si>
  <si>
    <t>Morgan-Whyalla Pipeline Pumping Station No 4</t>
  </si>
  <si>
    <t>Clermont Solar Farm</t>
  </si>
  <si>
    <t>Golden Plains Wind Farm East</t>
  </si>
  <si>
    <t>Waterloo Wind Farm</t>
  </si>
  <si>
    <t>Tailem Bend 2 Hybrid Renewable Power Station</t>
  </si>
  <si>
    <t>Goyder South Wind Farm 1B</t>
  </si>
  <si>
    <t>Moree Solar Farm</t>
  </si>
  <si>
    <t>Moura Solar Farm</t>
  </si>
  <si>
    <t>Lincoln Gap Wind Farm</t>
  </si>
  <si>
    <t>Hallett 2 Wind Farm</t>
  </si>
  <si>
    <t>Girgarre Solar Farm</t>
  </si>
  <si>
    <t xml:space="preserve">Bodangora Wind Farm </t>
  </si>
  <si>
    <t>Kingaroy Solar Farm</t>
  </si>
  <si>
    <t>Bungala Two Solar Farm</t>
  </si>
  <si>
    <t>Adelaide Desalination Plant</t>
  </si>
  <si>
    <t>Bungala One Solar Farm</t>
  </si>
  <si>
    <t>Numurkah Solar Farm</t>
  </si>
  <si>
    <t>North Brown Hill Wind Farm</t>
  </si>
  <si>
    <t>Warwick Solar Farm 2</t>
  </si>
  <si>
    <t>Glenrowan Solar Farm</t>
  </si>
  <si>
    <t xml:space="preserve">Warwick Solar Farm 1 </t>
  </si>
  <si>
    <t>Tailem Bend Solar Project 1</t>
  </si>
  <si>
    <t>Winton Solar Farm</t>
  </si>
  <si>
    <t>Murray Bridge-Onkaparinga Pipeline Pumping Station No 2</t>
  </si>
  <si>
    <t>Mannum - Adelaide Pipeline Pumping Station No 2, PV Units 1-6</t>
  </si>
  <si>
    <t>Mannum - Adelaide Pipeline Pumping Station No 3, PV Units 1-6</t>
  </si>
  <si>
    <t>MacIntyre Wind Farm</t>
  </si>
  <si>
    <t>Hornsdale Wind Farm 2</t>
  </si>
  <si>
    <t>Hornsdale Wind Farm 3</t>
  </si>
  <si>
    <t>Hornsdale Wind Farm</t>
  </si>
  <si>
    <t>Happy Valley Water Treatment Plant</t>
  </si>
  <si>
    <t>Bolivar Waste Water Treatment Plant</t>
  </si>
  <si>
    <t>Cherry Tree Wind Farm</t>
  </si>
  <si>
    <t>Clarke Creek Wind Farm</t>
  </si>
  <si>
    <t>Cohuna Solar Farm</t>
  </si>
  <si>
    <t>Mokoan Solar Farm</t>
  </si>
  <si>
    <t>Starfish Hill Wind Farm</t>
  </si>
  <si>
    <t>Stubbo Solar Farm 1</t>
  </si>
  <si>
    <t>Stubbo Solar Farm 2</t>
  </si>
  <si>
    <t>Figure 17</t>
  </si>
  <si>
    <t>Figure 20</t>
  </si>
  <si>
    <t xml:space="preserve">Transmission projects based on 2024 ISP, at https://aemo.com.au/energy-systems/major-publications/integrated-system-plan-isp/2024-integrated-system-plan-isp </t>
  </si>
  <si>
    <t>Figure 21</t>
  </si>
  <si>
    <t xml:space="preserve">MLF robustness based on 2024 ISP Appendix 3, at https://aemo.com.au/energy-systems/major-publications/integrated-system-plan-isp/2024-integrated-system-plan-isp </t>
  </si>
  <si>
    <t>MLF values based on MLS for 2025-26 FY, at https://aemo.com.au/energy-systems/electricity/national-electricity-market-nem/market-operations/loss-factors-and-regional-boundaries</t>
  </si>
  <si>
    <t>Figure 22</t>
  </si>
  <si>
    <t>Figure 23</t>
  </si>
  <si>
    <t>Shortfalls based on 2024 Inertia, System Strength and NSCAS Reports, at https://aemo.com.au/energy-systems/electricity/national-electricity-market-nem/nem-forecasting-and-planning/system-security-planning</t>
  </si>
  <si>
    <t>Figure 24</t>
  </si>
  <si>
    <t>Figure 25</t>
  </si>
  <si>
    <t>Figure 26</t>
  </si>
  <si>
    <t>Figure 27</t>
  </si>
  <si>
    <t>2024 ESOO Committed and Anticipated Investments</t>
  </si>
  <si>
    <t>Financial Year</t>
  </si>
  <si>
    <t>Reliability Standard</t>
  </si>
  <si>
    <t>IRM</t>
  </si>
  <si>
    <t>Reliability forecast based on 2024 ESOO, at https://aemo.com.au/energy-systems/electricity/national-electricity-market-nem/nem-forecasting-and-planning/forecasting-and-reliability/nem-electricity-statement-of-opportunities-esoo</t>
  </si>
  <si>
    <t>Figure 28</t>
  </si>
  <si>
    <t>Q1</t>
  </si>
  <si>
    <t>Q2</t>
  </si>
  <si>
    <t>Q3</t>
  </si>
  <si>
    <t>Q4</t>
  </si>
  <si>
    <t>Figure 44</t>
  </si>
  <si>
    <t>Figure 57</t>
  </si>
  <si>
    <t>Figure 70</t>
  </si>
  <si>
    <t>Figure 82</t>
  </si>
  <si>
    <t>Figure 95</t>
  </si>
  <si>
    <t>Average Victorian spot prices – quarterly since 2021 ($/MWh)</t>
  </si>
  <si>
    <t>Figure 29</t>
  </si>
  <si>
    <t>NEM</t>
  </si>
  <si>
    <t>00:00</t>
  </si>
  <si>
    <t>00:30</t>
  </si>
  <si>
    <t>01:00</t>
  </si>
  <si>
    <t>01:30</t>
  </si>
  <si>
    <t>02:00</t>
  </si>
  <si>
    <t>02:30</t>
  </si>
  <si>
    <t>03:00</t>
  </si>
  <si>
    <t>03:30</t>
  </si>
  <si>
    <t>04:00</t>
  </si>
  <si>
    <t>04:30</t>
  </si>
  <si>
    <t>05:00</t>
  </si>
  <si>
    <t>05:30</t>
  </si>
  <si>
    <t>06:00</t>
  </si>
  <si>
    <t>06:30</t>
  </si>
  <si>
    <t>07:00</t>
  </si>
  <si>
    <t>07:30</t>
  </si>
  <si>
    <t>08:00</t>
  </si>
  <si>
    <t>08:30</t>
  </si>
  <si>
    <t>09:00</t>
  </si>
  <si>
    <t>09:30</t>
  </si>
  <si>
    <t>10:00</t>
  </si>
  <si>
    <t>10:30</t>
  </si>
  <si>
    <t>11:00</t>
  </si>
  <si>
    <t>11:30</t>
  </si>
  <si>
    <t>12:00</t>
  </si>
  <si>
    <t>12:30</t>
  </si>
  <si>
    <t>13:00</t>
  </si>
  <si>
    <t>13:30</t>
  </si>
  <si>
    <t>14:00</t>
  </si>
  <si>
    <t>14:30</t>
  </si>
  <si>
    <t>15:00</t>
  </si>
  <si>
    <t>15:30</t>
  </si>
  <si>
    <t>16:00</t>
  </si>
  <si>
    <t>16:30</t>
  </si>
  <si>
    <t>17:00</t>
  </si>
  <si>
    <t>17:30</t>
  </si>
  <si>
    <t>18:00</t>
  </si>
  <si>
    <t>18:30</t>
  </si>
  <si>
    <t>19:00</t>
  </si>
  <si>
    <t>19:30</t>
  </si>
  <si>
    <t>20:00</t>
  </si>
  <si>
    <t>20:30</t>
  </si>
  <si>
    <t>21:00</t>
  </si>
  <si>
    <t>21:30</t>
  </si>
  <si>
    <t>22:00</t>
  </si>
  <si>
    <t>22:30</t>
  </si>
  <si>
    <t>23:00</t>
  </si>
  <si>
    <t>23:30</t>
  </si>
  <si>
    <t>Figure 30</t>
  </si>
  <si>
    <t>Quarter/Year</t>
  </si>
  <si>
    <t>Q4 22</t>
  </si>
  <si>
    <t>Q1 23</t>
  </si>
  <si>
    <t>Q2 23</t>
  </si>
  <si>
    <t>Q3 23</t>
  </si>
  <si>
    <t>Q4 23</t>
  </si>
  <si>
    <t>Q1 24</t>
  </si>
  <si>
    <t>Q2 24</t>
  </si>
  <si>
    <t>Q3 24</t>
  </si>
  <si>
    <t>Q4 24</t>
  </si>
  <si>
    <t>Prices based on Quarterly Energy Dynamics for Q4 2024, at https://aemo.com.au/energy-systems/major-publications/quarterly-energy-dynamics-qed</t>
  </si>
  <si>
    <t>Figure 31</t>
  </si>
  <si>
    <t>00:05</t>
  </si>
  <si>
    <t>00:10</t>
  </si>
  <si>
    <t>00:15</t>
  </si>
  <si>
    <t>00:20</t>
  </si>
  <si>
    <t>00:25</t>
  </si>
  <si>
    <t>00:35</t>
  </si>
  <si>
    <t>00:40</t>
  </si>
  <si>
    <t>00:45</t>
  </si>
  <si>
    <t>00:50</t>
  </si>
  <si>
    <t>00:55</t>
  </si>
  <si>
    <t>01:05</t>
  </si>
  <si>
    <t>01:10</t>
  </si>
  <si>
    <t>01:15</t>
  </si>
  <si>
    <t>01:20</t>
  </si>
  <si>
    <t>01:25</t>
  </si>
  <si>
    <t>01:35</t>
  </si>
  <si>
    <t>01:40</t>
  </si>
  <si>
    <t>01:45</t>
  </si>
  <si>
    <t>01:50</t>
  </si>
  <si>
    <t>01:55</t>
  </si>
  <si>
    <t>02:05</t>
  </si>
  <si>
    <t>02:10</t>
  </si>
  <si>
    <t>02:15</t>
  </si>
  <si>
    <t>02:20</t>
  </si>
  <si>
    <t>02:25</t>
  </si>
  <si>
    <t>02:35</t>
  </si>
  <si>
    <t>02:40</t>
  </si>
  <si>
    <t>02:45</t>
  </si>
  <si>
    <t>02:50</t>
  </si>
  <si>
    <t>02:55</t>
  </si>
  <si>
    <t>03:05</t>
  </si>
  <si>
    <t>03:10</t>
  </si>
  <si>
    <t>03:15</t>
  </si>
  <si>
    <t>03:20</t>
  </si>
  <si>
    <t>03:25</t>
  </si>
  <si>
    <t>03:35</t>
  </si>
  <si>
    <t>03:40</t>
  </si>
  <si>
    <t>03:45</t>
  </si>
  <si>
    <t>03:50</t>
  </si>
  <si>
    <t>03:55</t>
  </si>
  <si>
    <t>04:05</t>
  </si>
  <si>
    <t>04:10</t>
  </si>
  <si>
    <t>04:15</t>
  </si>
  <si>
    <t>04:20</t>
  </si>
  <si>
    <t>04:25</t>
  </si>
  <si>
    <t>04:35</t>
  </si>
  <si>
    <t>04:40</t>
  </si>
  <si>
    <t>04:45</t>
  </si>
  <si>
    <t>04:50</t>
  </si>
  <si>
    <t>04:55</t>
  </si>
  <si>
    <t>05:05</t>
  </si>
  <si>
    <t>05:10</t>
  </si>
  <si>
    <t>05:15</t>
  </si>
  <si>
    <t>05:20</t>
  </si>
  <si>
    <t>05:25</t>
  </si>
  <si>
    <t>05:35</t>
  </si>
  <si>
    <t>05:40</t>
  </si>
  <si>
    <t>05:45</t>
  </si>
  <si>
    <t>05:50</t>
  </si>
  <si>
    <t>05:55</t>
  </si>
  <si>
    <t>06:05</t>
  </si>
  <si>
    <t>06:10</t>
  </si>
  <si>
    <t>06:15</t>
  </si>
  <si>
    <t>06:20</t>
  </si>
  <si>
    <t>06:25</t>
  </si>
  <si>
    <t>06:35</t>
  </si>
  <si>
    <t>06:40</t>
  </si>
  <si>
    <t>06:45</t>
  </si>
  <si>
    <t>06:50</t>
  </si>
  <si>
    <t>06:55</t>
  </si>
  <si>
    <t>07:05</t>
  </si>
  <si>
    <t>07:10</t>
  </si>
  <si>
    <t>07:15</t>
  </si>
  <si>
    <t>07:20</t>
  </si>
  <si>
    <t>07:25</t>
  </si>
  <si>
    <t>07:35</t>
  </si>
  <si>
    <t>07:40</t>
  </si>
  <si>
    <t>07:45</t>
  </si>
  <si>
    <t>07:50</t>
  </si>
  <si>
    <t>07:55</t>
  </si>
  <si>
    <t>08:05</t>
  </si>
  <si>
    <t>08:10</t>
  </si>
  <si>
    <t>08:15</t>
  </si>
  <si>
    <t>08:20</t>
  </si>
  <si>
    <t>08:25</t>
  </si>
  <si>
    <t>08:35</t>
  </si>
  <si>
    <t>08:40</t>
  </si>
  <si>
    <t>08:45</t>
  </si>
  <si>
    <t>08:50</t>
  </si>
  <si>
    <t>08:55</t>
  </si>
  <si>
    <t>09:05</t>
  </si>
  <si>
    <t>09:10</t>
  </si>
  <si>
    <t>09:15</t>
  </si>
  <si>
    <t>09:20</t>
  </si>
  <si>
    <t>09:25</t>
  </si>
  <si>
    <t>09:35</t>
  </si>
  <si>
    <t>09:40</t>
  </si>
  <si>
    <t>09:45</t>
  </si>
  <si>
    <t>09:50</t>
  </si>
  <si>
    <t>09:55</t>
  </si>
  <si>
    <t>10:05</t>
  </si>
  <si>
    <t>10:10</t>
  </si>
  <si>
    <t>10:15</t>
  </si>
  <si>
    <t>10:20</t>
  </si>
  <si>
    <t>10:25</t>
  </si>
  <si>
    <t>10:35</t>
  </si>
  <si>
    <t>10:40</t>
  </si>
  <si>
    <t>10:45</t>
  </si>
  <si>
    <t>10:50</t>
  </si>
  <si>
    <t>10:55</t>
  </si>
  <si>
    <t>11:05</t>
  </si>
  <si>
    <t>11:10</t>
  </si>
  <si>
    <t>11:15</t>
  </si>
  <si>
    <t>11:20</t>
  </si>
  <si>
    <t>11:25</t>
  </si>
  <si>
    <t>11:35</t>
  </si>
  <si>
    <t>11:40</t>
  </si>
  <si>
    <t>11:45</t>
  </si>
  <si>
    <t>11:50</t>
  </si>
  <si>
    <t>11:55</t>
  </si>
  <si>
    <t>12:05</t>
  </si>
  <si>
    <t>12:10</t>
  </si>
  <si>
    <t>12:15</t>
  </si>
  <si>
    <t>12:20</t>
  </si>
  <si>
    <t>12:25</t>
  </si>
  <si>
    <t>12:35</t>
  </si>
  <si>
    <t>12:40</t>
  </si>
  <si>
    <t>12:45</t>
  </si>
  <si>
    <t>12:50</t>
  </si>
  <si>
    <t>12:55</t>
  </si>
  <si>
    <t>13:05</t>
  </si>
  <si>
    <t>13:10</t>
  </si>
  <si>
    <t>13:15</t>
  </si>
  <si>
    <t>13:20</t>
  </si>
  <si>
    <t>13:25</t>
  </si>
  <si>
    <t>13:35</t>
  </si>
  <si>
    <t>13:40</t>
  </si>
  <si>
    <t>13:45</t>
  </si>
  <si>
    <t>13:50</t>
  </si>
  <si>
    <t>13:55</t>
  </si>
  <si>
    <t>14:05</t>
  </si>
  <si>
    <t>14:10</t>
  </si>
  <si>
    <t>14:15</t>
  </si>
  <si>
    <t>14:20</t>
  </si>
  <si>
    <t>14:25</t>
  </si>
  <si>
    <t>14:35</t>
  </si>
  <si>
    <t>14:40</t>
  </si>
  <si>
    <t>14:45</t>
  </si>
  <si>
    <t>14:50</t>
  </si>
  <si>
    <t>14:55</t>
  </si>
  <si>
    <t>15:05</t>
  </si>
  <si>
    <t>15:10</t>
  </si>
  <si>
    <t>15:15</t>
  </si>
  <si>
    <t>15:20</t>
  </si>
  <si>
    <t>15:25</t>
  </si>
  <si>
    <t>15:35</t>
  </si>
  <si>
    <t>15:40</t>
  </si>
  <si>
    <t>15:45</t>
  </si>
  <si>
    <t>15:50</t>
  </si>
  <si>
    <t>15:55</t>
  </si>
  <si>
    <t>16:05</t>
  </si>
  <si>
    <t>16:10</t>
  </si>
  <si>
    <t>16:15</t>
  </si>
  <si>
    <t>16:20</t>
  </si>
  <si>
    <t>16:25</t>
  </si>
  <si>
    <t>16:35</t>
  </si>
  <si>
    <t>16:40</t>
  </si>
  <si>
    <t>16:45</t>
  </si>
  <si>
    <t>16:50</t>
  </si>
  <si>
    <t>16:55</t>
  </si>
  <si>
    <t>17:05</t>
  </si>
  <si>
    <t>17:10</t>
  </si>
  <si>
    <t>17:15</t>
  </si>
  <si>
    <t>17:20</t>
  </si>
  <si>
    <t>17:25</t>
  </si>
  <si>
    <t>17:35</t>
  </si>
  <si>
    <t>17:40</t>
  </si>
  <si>
    <t>17:45</t>
  </si>
  <si>
    <t>17:50</t>
  </si>
  <si>
    <t>17:55</t>
  </si>
  <si>
    <t>18:05</t>
  </si>
  <si>
    <t>18:10</t>
  </si>
  <si>
    <t>18:15</t>
  </si>
  <si>
    <t>18:20</t>
  </si>
  <si>
    <t>18:25</t>
  </si>
  <si>
    <t>18:35</t>
  </si>
  <si>
    <t>18:40</t>
  </si>
  <si>
    <t>18:45</t>
  </si>
  <si>
    <t>18:50</t>
  </si>
  <si>
    <t>18:55</t>
  </si>
  <si>
    <t>19:05</t>
  </si>
  <si>
    <t>19:10</t>
  </si>
  <si>
    <t>19:15</t>
  </si>
  <si>
    <t>19:20</t>
  </si>
  <si>
    <t>19:25</t>
  </si>
  <si>
    <t>19:35</t>
  </si>
  <si>
    <t>19:40</t>
  </si>
  <si>
    <t>19:45</t>
  </si>
  <si>
    <t>19:50</t>
  </si>
  <si>
    <t>19:55</t>
  </si>
  <si>
    <t>20:05</t>
  </si>
  <si>
    <t>20:10</t>
  </si>
  <si>
    <t>20:15</t>
  </si>
  <si>
    <t>20:20</t>
  </si>
  <si>
    <t>20:25</t>
  </si>
  <si>
    <t>20:35</t>
  </si>
  <si>
    <t>20:40</t>
  </si>
  <si>
    <t>20:45</t>
  </si>
  <si>
    <t>20:50</t>
  </si>
  <si>
    <t>20:55</t>
  </si>
  <si>
    <t>21:05</t>
  </si>
  <si>
    <t>21:10</t>
  </si>
  <si>
    <t>21:15</t>
  </si>
  <si>
    <t>21:20</t>
  </si>
  <si>
    <t>21:25</t>
  </si>
  <si>
    <t>21:35</t>
  </si>
  <si>
    <t>21:40</t>
  </si>
  <si>
    <t>21:45</t>
  </si>
  <si>
    <t>21:50</t>
  </si>
  <si>
    <t>21:55</t>
  </si>
  <si>
    <t>22:05</t>
  </si>
  <si>
    <t>22:10</t>
  </si>
  <si>
    <t>22:15</t>
  </si>
  <si>
    <t>22:20</t>
  </si>
  <si>
    <t>22:25</t>
  </si>
  <si>
    <t>22:35</t>
  </si>
  <si>
    <t>22:40</t>
  </si>
  <si>
    <t>22:45</t>
  </si>
  <si>
    <t>22:50</t>
  </si>
  <si>
    <t>22:55</t>
  </si>
  <si>
    <t>23:05</t>
  </si>
  <si>
    <t>23:10</t>
  </si>
  <si>
    <t>23:15</t>
  </si>
  <si>
    <t>23:20</t>
  </si>
  <si>
    <t>23:25</t>
  </si>
  <si>
    <t>23:35</t>
  </si>
  <si>
    <t>23:40</t>
  </si>
  <si>
    <t>23:45</t>
  </si>
  <si>
    <t>23:50</t>
  </si>
  <si>
    <t>23:55</t>
  </si>
  <si>
    <t>Figure 32</t>
  </si>
  <si>
    <t>Resource quality based on 2023 IASR, at https://aemo.com.au/-/media/files/major-publications/isp/2023/2023-inputs-assumptions-and-scenarios-report.pdf</t>
  </si>
  <si>
    <t>Figure 33</t>
  </si>
  <si>
    <t>Capacity (GW)</t>
  </si>
  <si>
    <t>2050-51</t>
  </si>
  <si>
    <t>2051-52</t>
  </si>
  <si>
    <t>Flexible gas with CCS</t>
  </si>
  <si>
    <t>Distributed PV</t>
  </si>
  <si>
    <t>Other renewable fuels</t>
  </si>
  <si>
    <t>DSP</t>
  </si>
  <si>
    <t>Figure 46</t>
  </si>
  <si>
    <t>Forecast capacity for Queensland, Step Change, 2024-25 to 2051-52 (GW)</t>
  </si>
  <si>
    <t>Figure 59</t>
  </si>
  <si>
    <t>Forecast capacity for South Australia, Step Change, 2024-25 to 2051-52 (GW)</t>
  </si>
  <si>
    <t>Figure 72</t>
  </si>
  <si>
    <t>Forecast capacity for Tasmania, Step Change, 2024-25 to 2051-52 (GW)</t>
  </si>
  <si>
    <t>Figure 84</t>
  </si>
  <si>
    <t>Forecast capacity for Victoria, Step Change, 2024-25 to 2051-52 (GW)</t>
  </si>
  <si>
    <t>Figure 34</t>
  </si>
  <si>
    <t>Figure 47</t>
  </si>
  <si>
    <t>Figure 60</t>
  </si>
  <si>
    <t>Figure 73</t>
  </si>
  <si>
    <t>Figure 85</t>
  </si>
  <si>
    <t>Figure 35</t>
  </si>
  <si>
    <t>Figure 48</t>
  </si>
  <si>
    <t>Figure 61</t>
  </si>
  <si>
    <t>Figure 74</t>
  </si>
  <si>
    <t>Figure 86</t>
  </si>
  <si>
    <t>Figure 36</t>
  </si>
  <si>
    <t>Figure 49</t>
  </si>
  <si>
    <t>Historical hosting capacity indicator in QLD for solar (top-left), hybrid solar/BESS (top-right), wind (bottom-left), nd hybrid wind/BESS (bottom-right)</t>
  </si>
  <si>
    <t>Figure 62</t>
  </si>
  <si>
    <t>Figure 75</t>
  </si>
  <si>
    <t>Figure 87</t>
  </si>
  <si>
    <t>Figure 37</t>
  </si>
  <si>
    <t>Figure 50</t>
  </si>
  <si>
    <t>Projected network congestion in Queensland in the near term operating conditions (left) and the medium term operating conditions (right)</t>
  </si>
  <si>
    <t>Figure 63</t>
  </si>
  <si>
    <t>Projected network congestion in South Australia in the near term operating conditions (left) and the medium term operating conditions (right)</t>
  </si>
  <si>
    <t>Figure 76</t>
  </si>
  <si>
    <t>Projectd network congestion in Tasmania in 2026-28 (left) and 2030-35 (right)</t>
  </si>
  <si>
    <t>Figure 88</t>
  </si>
  <si>
    <t>Projected network congestion in Victoria in 2026-28 (left) and 2030-35 (right)</t>
  </si>
  <si>
    <t>Figure 38</t>
  </si>
  <si>
    <t>Figure 39</t>
  </si>
  <si>
    <t>Projected curtailment outcomes for NSW in the medium term operating conditions, for solar (left) and wind (right)</t>
  </si>
  <si>
    <t>Figure 51</t>
  </si>
  <si>
    <t>Figure 52</t>
  </si>
  <si>
    <t>Projected curtailment outcomes for Queensland in the medium term operating conditions, for solar (left) and wind (right)</t>
  </si>
  <si>
    <t>Figure 64</t>
  </si>
  <si>
    <t>Figure 65</t>
  </si>
  <si>
    <t>Projected curtailment outcomes for South Australia in the medium term operating conditions, for solar (left) and wind (right)</t>
  </si>
  <si>
    <t>Figure 77</t>
  </si>
  <si>
    <t>Figure 78</t>
  </si>
  <si>
    <t>Projected curtailment outcomes for Tasmania in the medium term operating conditions, for solar (left) and wind (right)</t>
  </si>
  <si>
    <t>Figure 89</t>
  </si>
  <si>
    <t>Projected curtailment outcomes for Victoria in 2026-28, for solar (left) and wind (right)</t>
  </si>
  <si>
    <t>Figure 90</t>
  </si>
  <si>
    <t>Projected curtailment outcomes for Victoria in 2030-35, for solar (left) and wind (right)</t>
  </si>
  <si>
    <t>Figure 40</t>
  </si>
  <si>
    <t>Figure 53</t>
  </si>
  <si>
    <t>Figure 66</t>
  </si>
  <si>
    <t>Figure 79</t>
  </si>
  <si>
    <t>Figure 91</t>
  </si>
  <si>
    <t>Security needs based on 2024 Inertia, System Strength and NSCAS Reports, at https://aemo.com.au/energy-systems/electricity/national-electricity-market-nem/nem-forecasting-and-planning/system-security-planning</t>
  </si>
  <si>
    <t>Figure 41</t>
  </si>
  <si>
    <t>Node</t>
  </si>
  <si>
    <t>Type</t>
  </si>
  <si>
    <t>Existing</t>
  </si>
  <si>
    <t xml:space="preserve">Armidale </t>
  </si>
  <si>
    <t>Total IBR</t>
  </si>
  <si>
    <t>Figure 54</t>
  </si>
  <si>
    <t>Figure 67</t>
  </si>
  <si>
    <t>Figure 80</t>
  </si>
  <si>
    <t>Georgetown</t>
  </si>
  <si>
    <t>Figure 92</t>
  </si>
  <si>
    <t>Forecast based on 2024 System Strength Report, at https://aemo.com.au/energy-systems/electricity/national-electricity-market-nem/nem-forecasting-and-planning/system-security-planning</t>
  </si>
  <si>
    <t>Figure 42</t>
  </si>
  <si>
    <t>Figure 55</t>
  </si>
  <si>
    <t>Figure 68</t>
  </si>
  <si>
    <t>Figure 81</t>
  </si>
  <si>
    <t>Figure 93</t>
  </si>
  <si>
    <t>Required</t>
  </si>
  <si>
    <t>Figure 43</t>
  </si>
  <si>
    <t>Locational reliability factors for New South Wales USE for the near term operating conditions (left) and the medium term operating conditions (right)</t>
  </si>
  <si>
    <t>Figure 56</t>
  </si>
  <si>
    <t>Locational reliability factors for Queensland USE for the near term operating conditions (left) and the medium term operating conditions (right)</t>
  </si>
  <si>
    <t>Figure 69</t>
  </si>
  <si>
    <t xml:space="preserve">Locational reliability factors for South Australia USE for the near term operating conditions (left) and the medium term operating conditions (right) </t>
  </si>
  <si>
    <t>Figure 94</t>
  </si>
  <si>
    <t>Locational reliability factors for Victoria USE for near term operating conditions (left) and the medium term operating conditions (right)</t>
  </si>
  <si>
    <t>See underlying locational reliability factor data across both horizons on 'LRF' sheets, here:</t>
  </si>
  <si>
    <t>Figure 45</t>
  </si>
  <si>
    <t>Figure 58</t>
  </si>
  <si>
    <t>Figure 71</t>
  </si>
  <si>
    <t>Figure 83</t>
  </si>
  <si>
    <t>Figure 96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</si>
</sst>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 #,##0.00_-;\-* #,##0.00_-;_-* &quot;-&quot;??_-;_-@_-"/>
    <numFmt numFmtId="165" formatCode="_-* #,##0.0_-;\-* #,##0.0_-;_-* &quot;-&quot;??_-;_-@_-"/>
    <numFmt numFmtId="166" formatCode="_-* #,##0_-;\-* #,##0_-;_-* &quot;-&quot;??_-;_-@_-"/>
    <numFmt numFmtId="167" formatCode="#,##0.0000"/>
  </numFmts>
  <fonts count="27">
    <font>
      <sz val="11"/>
      <color theme="1"/>
      <name val="Arial Nova"/>
      <family val="2"/>
      <scheme val="minor"/>
    </font>
    <font>
      <sz val="11"/>
      <color theme="1"/>
      <name val="Arial Nova"/>
      <family val="2"/>
      <scheme val="minor"/>
    </font>
    <font>
      <b/>
      <sz val="15"/>
      <color theme="3"/>
      <name val="Arial Nova"/>
      <family val="2"/>
      <scheme val="minor"/>
    </font>
    <font>
      <b/>
      <sz val="11"/>
      <color theme="0"/>
      <name val="Arial Nova"/>
      <family val="2"/>
      <scheme val="minor"/>
    </font>
    <font>
      <sz val="11"/>
      <color rgb="FFFF0000"/>
      <name val="Arial Nova"/>
      <family val="2"/>
      <scheme val="minor"/>
    </font>
    <font>
      <b/>
      <sz val="11"/>
      <color theme="1"/>
      <name val="Arial Nova"/>
      <family val="2"/>
      <scheme val="minor"/>
    </font>
    <font>
      <b/>
      <sz val="18"/>
      <name val="Arial Nova"/>
      <family val="2"/>
      <scheme val="minor"/>
    </font>
    <font>
      <u/>
      <sz val="11"/>
      <color theme="10"/>
      <name val="Arial Nova"/>
      <family val="2"/>
      <scheme val="minor"/>
    </font>
    <font>
      <sz val="10"/>
      <color theme="1"/>
      <name val="Arial"/>
      <family val="2"/>
    </font>
    <font>
      <b/>
      <sz val="13"/>
      <color theme="3"/>
      <name val="Arial"/>
      <family val="2"/>
    </font>
    <font>
      <sz val="10"/>
      <color theme="0"/>
      <name val="Arial"/>
      <family val="2"/>
    </font>
    <font>
      <sz val="10"/>
      <name val="Arial"/>
      <family val="2"/>
    </font>
    <font>
      <b/>
      <sz val="16"/>
      <color theme="0"/>
      <name val="Arial Nova"/>
      <family val="2"/>
      <scheme val="minor"/>
    </font>
    <font>
      <b/>
      <sz val="14"/>
      <color theme="1"/>
      <name val="Arial Nova"/>
      <family val="2"/>
      <scheme val="minor"/>
    </font>
    <font>
      <sz val="11"/>
      <name val="Calibri"/>
      <family val="2"/>
    </font>
    <font>
      <b/>
      <sz val="14"/>
      <color rgb="FFA3519B"/>
      <name val="Century Gothic"/>
      <family val="2"/>
    </font>
    <font>
      <sz val="9"/>
      <color rgb="FF424242"/>
      <name val="Arial Nova"/>
      <family val="2"/>
      <scheme val="minor"/>
    </font>
    <font>
      <i/>
      <sz val="9"/>
      <color rgb="FF424242"/>
      <name val="Arial Nova"/>
      <family val="2"/>
      <scheme val="minor"/>
    </font>
    <font>
      <sz val="11"/>
      <color rgb="FFA3519B"/>
      <name val="Symbol"/>
      <family val="1"/>
      <charset val="2"/>
    </font>
    <font>
      <sz val="7"/>
      <color rgb="FFA3519B"/>
      <name val="Times New Roman"/>
      <family val="1"/>
    </font>
    <font>
      <sz val="11"/>
      <color theme="0"/>
      <name val="Arial Nova"/>
      <family val="2"/>
      <scheme val="minor"/>
    </font>
    <font>
      <sz val="10"/>
      <name val="Arial Nova"/>
      <family val="2"/>
      <scheme val="minor"/>
    </font>
    <font>
      <sz val="10"/>
      <color rgb="FF424242"/>
      <name val="Arial"/>
      <family val="2"/>
    </font>
    <font>
      <u/>
      <sz val="11"/>
      <color theme="0"/>
      <name val="Arial Nova"/>
      <family val="2"/>
      <scheme val="minor"/>
    </font>
    <font>
      <b/>
      <sz val="16"/>
      <color theme="1"/>
      <name val="Arial Nova"/>
      <family val="2"/>
      <scheme val="minor"/>
    </font>
    <font>
      <b/>
      <u/>
      <sz val="11"/>
      <color theme="10"/>
      <name val="Arial Nova"/>
      <family val="2"/>
      <scheme val="minor"/>
    </font>
    <font>
      <b/>
      <sz val="10"/>
      <name val="Arial"/>
      <family val="2"/>
    </font>
  </fonts>
  <fills count="13">
    <fill>
      <patternFill patternType="none"/>
    </fill>
    <fill>
      <patternFill patternType="gray125"/>
    </fill>
    <fill>
      <patternFill patternType="solid">
        <fgColor theme="4"/>
      </patternFill>
    </fill>
    <fill>
      <patternFill patternType="solid">
        <fgColor theme="0" tint="-4.9989318521683403E-2"/>
        <bgColor indexed="64"/>
      </patternFill>
    </fill>
    <fill>
      <patternFill patternType="solid">
        <fgColor rgb="FFF9F9F9"/>
        <bgColor indexed="64"/>
      </patternFill>
    </fill>
    <fill>
      <patternFill patternType="solid">
        <fgColor theme="2"/>
        <bgColor indexed="64"/>
      </patternFill>
    </fill>
    <fill>
      <patternFill patternType="solid">
        <fgColor theme="0"/>
        <bgColor indexed="64"/>
      </patternFill>
    </fill>
    <fill>
      <patternFill patternType="solid">
        <fgColor theme="5"/>
        <bgColor indexed="64"/>
      </patternFill>
    </fill>
    <fill>
      <patternFill patternType="solid">
        <fgColor rgb="FFE9E7E2"/>
        <bgColor indexed="64"/>
      </patternFill>
    </fill>
    <fill>
      <patternFill patternType="solid">
        <fgColor theme="5"/>
      </patternFill>
    </fill>
    <fill>
      <patternFill patternType="solid">
        <fgColor rgb="FFEEEEF0"/>
        <bgColor indexed="64"/>
      </patternFill>
    </fill>
    <fill>
      <patternFill patternType="solid">
        <fgColor rgb="FFFFFFFF"/>
        <bgColor indexed="64"/>
      </patternFill>
    </fill>
    <fill>
      <patternFill patternType="solid">
        <fgColor theme="4"/>
        <bgColor indexed="64"/>
      </patternFill>
    </fill>
  </fills>
  <borders count="13">
    <border>
      <left/>
      <right/>
      <top/>
      <bottom/>
      <diagonal/>
    </border>
    <border>
      <left/>
      <right/>
      <top/>
      <bottom style="thick">
        <color theme="4"/>
      </bottom>
      <diagonal/>
    </border>
    <border>
      <left/>
      <right/>
      <top/>
      <bottom style="thick">
        <color theme="4" tint="0.499984740745262"/>
      </bottom>
      <diagonal/>
    </border>
    <border>
      <left style="medium">
        <color theme="0"/>
      </left>
      <right style="medium">
        <color theme="0"/>
      </right>
      <top style="medium">
        <color theme="0"/>
      </top>
      <bottom style="medium">
        <color theme="0"/>
      </bottom>
      <diagonal/>
    </border>
    <border>
      <left/>
      <right/>
      <top/>
      <bottom style="medium">
        <color theme="0"/>
      </bottom>
      <diagonal/>
    </border>
    <border>
      <left style="medium">
        <color theme="0"/>
      </left>
      <right/>
      <top style="medium">
        <color theme="0"/>
      </top>
      <bottom style="medium">
        <color theme="0"/>
      </bottom>
      <diagonal/>
    </border>
    <border>
      <left style="medium">
        <color theme="0"/>
      </left>
      <right style="medium">
        <color theme="0"/>
      </right>
      <top style="medium">
        <color theme="0"/>
      </top>
      <bottom/>
      <diagonal/>
    </border>
    <border>
      <left style="medium">
        <color theme="0"/>
      </left>
      <right style="medium">
        <color theme="0"/>
      </right>
      <top/>
      <bottom/>
      <diagonal/>
    </border>
    <border>
      <left/>
      <right/>
      <top style="medium">
        <color theme="0"/>
      </top>
      <bottom/>
      <diagonal/>
    </border>
    <border>
      <left/>
      <right style="medium">
        <color theme="0"/>
      </right>
      <top style="medium">
        <color theme="0"/>
      </top>
      <bottom/>
      <diagonal/>
    </border>
    <border>
      <left/>
      <right style="medium">
        <color theme="0"/>
      </right>
      <top/>
      <bottom/>
      <diagonal/>
    </border>
    <border>
      <left style="medium">
        <color theme="0"/>
      </left>
      <right style="medium">
        <color theme="0"/>
      </right>
      <top/>
      <bottom style="medium">
        <color theme="0"/>
      </bottom>
      <diagonal/>
    </border>
    <border>
      <left/>
      <right style="medium">
        <color theme="0"/>
      </right>
      <top/>
      <bottom style="medium">
        <color theme="0"/>
      </bottom>
      <diagonal/>
    </border>
  </borders>
  <cellStyleXfs count="15">
    <xf numFmtId="0" fontId="0" fillId="0" borderId="0"/>
    <xf numFmtId="0" fontId="1" fillId="0" borderId="0"/>
    <xf numFmtId="0" fontId="2" fillId="0" borderId="1" applyNumberFormat="0" applyFill="0" applyAlignment="0" applyProtection="0"/>
    <xf numFmtId="0" fontId="7" fillId="0" borderId="0" applyNumberFormat="0" applyFill="0" applyBorder="0" applyAlignment="0" applyProtection="0"/>
    <xf numFmtId="0" fontId="8" fillId="0" borderId="0"/>
    <xf numFmtId="0" fontId="9" fillId="0" borderId="2" applyNumberFormat="0" applyFill="0" applyAlignment="0" applyProtection="0"/>
    <xf numFmtId="0" fontId="10" fillId="2" borderId="0" applyNumberFormat="0" applyBorder="0" applyAlignment="0" applyProtection="0"/>
    <xf numFmtId="165" fontId="11" fillId="0" borderId="3" applyNumberFormat="0" applyAlignment="0">
      <alignment horizontal="center"/>
    </xf>
    <xf numFmtId="165" fontId="11" fillId="8" borderId="3" applyNumberFormat="0" applyAlignment="0">
      <alignment horizontal="center"/>
    </xf>
    <xf numFmtId="0" fontId="14" fillId="0" borderId="0"/>
    <xf numFmtId="9" fontId="1" fillId="0" borderId="0" applyFont="0" applyFill="0" applyBorder="0" applyAlignment="0" applyProtection="0"/>
    <xf numFmtId="164" fontId="1" fillId="0" borderId="0" applyFont="0" applyFill="0" applyBorder="0" applyAlignment="0" applyProtection="0"/>
    <xf numFmtId="0" fontId="20" fillId="2" borderId="0" applyNumberFormat="0" applyBorder="0" applyAlignment="0" applyProtection="0"/>
    <xf numFmtId="0" fontId="20" fillId="9" borderId="0" applyNumberFormat="0" applyBorder="0" applyAlignment="0" applyProtection="0"/>
    <xf numFmtId="9" fontId="1" fillId="0" borderId="0" applyFont="0" applyFill="0" applyBorder="0" applyAlignment="0" applyProtection="0"/>
  </cellStyleXfs>
  <cellXfs count="93">
    <xf numFmtId="0" fontId="0" fillId="0" borderId="0" xfId="0"/>
    <xf numFmtId="0" fontId="0" fillId="3" borderId="0" xfId="1" applyFont="1" applyFill="1"/>
    <xf numFmtId="0" fontId="1" fillId="3" borderId="0" xfId="1" applyFill="1"/>
    <xf numFmtId="0" fontId="1" fillId="4" borderId="0" xfId="1" applyFill="1"/>
    <xf numFmtId="0" fontId="6" fillId="3" borderId="1" xfId="2" applyFont="1" applyFill="1"/>
    <xf numFmtId="0" fontId="0" fillId="5" borderId="0" xfId="0" applyFill="1"/>
    <xf numFmtId="0" fontId="0" fillId="5" borderId="0" xfId="0" applyFill="1" applyAlignment="1">
      <alignment horizontal="left"/>
    </xf>
    <xf numFmtId="0" fontId="0" fillId="6" borderId="0" xfId="0" applyFill="1"/>
    <xf numFmtId="0" fontId="0" fillId="6" borderId="0" xfId="0" applyFill="1" applyAlignment="1">
      <alignment horizontal="left"/>
    </xf>
    <xf numFmtId="0" fontId="13" fillId="5" borderId="0" xfId="0" applyFont="1" applyFill="1"/>
    <xf numFmtId="0" fontId="12" fillId="7" borderId="0" xfId="0" applyFont="1" applyFill="1" applyAlignment="1">
      <alignment horizontal="center"/>
    </xf>
    <xf numFmtId="0" fontId="4" fillId="5" borderId="0" xfId="0" applyFont="1" applyFill="1" applyAlignment="1">
      <alignment horizontal="left"/>
    </xf>
    <xf numFmtId="0" fontId="4" fillId="3" borderId="0" xfId="1" applyFont="1" applyFill="1"/>
    <xf numFmtId="0" fontId="15" fillId="3" borderId="0" xfId="0" applyFont="1" applyFill="1" applyAlignment="1">
      <alignment vertical="center"/>
    </xf>
    <xf numFmtId="0" fontId="16" fillId="3" borderId="0" xfId="0" applyFont="1" applyFill="1" applyAlignment="1">
      <alignment vertical="center"/>
    </xf>
    <xf numFmtId="0" fontId="18" fillId="3" borderId="0" xfId="0" applyFont="1" applyFill="1" applyAlignment="1">
      <alignment horizontal="left" vertical="center" indent="2"/>
    </xf>
    <xf numFmtId="0" fontId="16" fillId="3" borderId="0" xfId="0" applyFont="1" applyFill="1" applyAlignment="1">
      <alignment horizontal="left" vertical="center" indent="3"/>
    </xf>
    <xf numFmtId="0" fontId="3" fillId="7" borderId="0" xfId="0" applyFont="1" applyFill="1" applyAlignment="1">
      <alignment horizontal="left"/>
    </xf>
    <xf numFmtId="0" fontId="3" fillId="7" borderId="0" xfId="0" applyFont="1" applyFill="1"/>
    <xf numFmtId="0" fontId="5" fillId="0" borderId="0" xfId="0" applyFont="1" applyAlignment="1">
      <alignment wrapText="1"/>
    </xf>
    <xf numFmtId="0" fontId="3" fillId="7" borderId="0" xfId="0" applyFont="1" applyFill="1" applyAlignment="1">
      <alignment wrapText="1"/>
    </xf>
    <xf numFmtId="0" fontId="0" fillId="0" borderId="0" xfId="0" applyAlignment="1">
      <alignment wrapText="1"/>
    </xf>
    <xf numFmtId="0" fontId="8" fillId="3" borderId="0" xfId="4" applyFill="1"/>
    <xf numFmtId="0" fontId="8" fillId="6" borderId="0" xfId="4" applyFill="1"/>
    <xf numFmtId="0" fontId="9" fillId="3" borderId="2" xfId="5" applyFill="1"/>
    <xf numFmtId="0" fontId="10" fillId="2" borderId="3" xfId="6" applyBorder="1" applyAlignment="1">
      <alignment horizontal="center" vertical="center" wrapText="1"/>
    </xf>
    <xf numFmtId="0" fontId="10" fillId="2" borderId="3" xfId="6" applyBorder="1" applyAlignment="1">
      <alignment horizontal="left" vertical="center" wrapText="1"/>
    </xf>
    <xf numFmtId="14" fontId="21" fillId="0" borderId="3" xfId="7" applyNumberFormat="1" applyFont="1">
      <alignment horizontal="center"/>
    </xf>
    <xf numFmtId="0" fontId="21" fillId="0" borderId="3" xfId="7" applyNumberFormat="1" applyFont="1" applyAlignment="1"/>
    <xf numFmtId="2" fontId="20" fillId="2" borderId="0" xfId="12" applyNumberFormat="1" applyAlignment="1">
      <alignment horizontal="center" vertical="center" wrapText="1"/>
    </xf>
    <xf numFmtId="2" fontId="20" fillId="2" borderId="4" xfId="12" applyNumberFormat="1" applyBorder="1" applyAlignment="1">
      <alignment horizontal="center" vertical="center" wrapText="1"/>
    </xf>
    <xf numFmtId="0" fontId="20" fillId="9" borderId="3" xfId="13" applyBorder="1" applyAlignment="1">
      <alignment horizontal="center"/>
    </xf>
    <xf numFmtId="0" fontId="0" fillId="10" borderId="0" xfId="0" applyFill="1"/>
    <xf numFmtId="0" fontId="0" fillId="11" borderId="0" xfId="0" applyFill="1"/>
    <xf numFmtId="0" fontId="20" fillId="12" borderId="0" xfId="0" applyFont="1" applyFill="1"/>
    <xf numFmtId="0" fontId="20" fillId="9" borderId="5" xfId="13" applyBorder="1" applyAlignment="1">
      <alignment horizontal="center"/>
    </xf>
    <xf numFmtId="3" fontId="22" fillId="5" borderId="0" xfId="0" applyNumberFormat="1" applyFont="1" applyFill="1" applyAlignment="1">
      <alignment horizontal="center"/>
    </xf>
    <xf numFmtId="3" fontId="22" fillId="6" borderId="0" xfId="8" applyNumberFormat="1" applyFont="1" applyFill="1" applyBorder="1" applyAlignment="1">
      <alignment horizontal="center"/>
    </xf>
    <xf numFmtId="0" fontId="20" fillId="9" borderId="5" xfId="13" applyBorder="1" applyAlignment="1">
      <alignment horizontal="center" wrapText="1"/>
    </xf>
    <xf numFmtId="0" fontId="20" fillId="10" borderId="0" xfId="0" applyFont="1" applyFill="1"/>
    <xf numFmtId="0" fontId="20" fillId="9" borderId="3" xfId="13" applyBorder="1" applyAlignment="1">
      <alignment horizontal="center" wrapText="1"/>
    </xf>
    <xf numFmtId="2" fontId="20" fillId="10" borderId="0" xfId="12" applyNumberFormat="1" applyFill="1" applyBorder="1" applyAlignment="1">
      <alignment horizontal="center" vertical="center" wrapText="1"/>
    </xf>
    <xf numFmtId="0" fontId="0" fillId="5" borderId="0" xfId="0" applyFill="1" applyAlignment="1">
      <alignment wrapText="1"/>
    </xf>
    <xf numFmtId="1" fontId="0" fillId="0" borderId="0" xfId="0" applyNumberFormat="1"/>
    <xf numFmtId="9" fontId="8" fillId="6" borderId="0" xfId="14" applyFont="1" applyFill="1" applyAlignment="1">
      <alignment horizontal="right"/>
    </xf>
    <xf numFmtId="166" fontId="8" fillId="6" borderId="0" xfId="11" applyNumberFormat="1" applyFont="1" applyFill="1" applyAlignment="1">
      <alignment horizontal="right"/>
    </xf>
    <xf numFmtId="9" fontId="8" fillId="5" borderId="0" xfId="14" applyFont="1" applyFill="1" applyAlignment="1">
      <alignment horizontal="right"/>
    </xf>
    <xf numFmtId="0" fontId="20" fillId="5" borderId="0" xfId="0" applyFont="1" applyFill="1"/>
    <xf numFmtId="0" fontId="0" fillId="12" borderId="0" xfId="0" applyFill="1"/>
    <xf numFmtId="0" fontId="7" fillId="5" borderId="0" xfId="3" applyFill="1"/>
    <xf numFmtId="0" fontId="23" fillId="12" borderId="0" xfId="3" applyFont="1" applyFill="1"/>
    <xf numFmtId="0" fontId="7" fillId="6" borderId="0" xfId="3" applyFill="1"/>
    <xf numFmtId="1" fontId="20" fillId="2" borderId="0" xfId="12" applyNumberFormat="1" applyAlignment="1">
      <alignment horizontal="center" vertical="center" wrapText="1"/>
    </xf>
    <xf numFmtId="0" fontId="24" fillId="5" borderId="0" xfId="0" applyFont="1" applyFill="1"/>
    <xf numFmtId="1" fontId="20" fillId="5" borderId="0" xfId="12" applyNumberFormat="1" applyFill="1" applyAlignment="1">
      <alignment horizontal="center" vertical="center" wrapText="1"/>
    </xf>
    <xf numFmtId="0" fontId="12" fillId="7" borderId="0" xfId="0" applyFont="1" applyFill="1"/>
    <xf numFmtId="0" fontId="23" fillId="12" borderId="0" xfId="3" applyFont="1" applyFill="1" applyAlignment="1"/>
    <xf numFmtId="0" fontId="7" fillId="12" borderId="0" xfId="3" applyFill="1" applyAlignment="1"/>
    <xf numFmtId="0" fontId="7" fillId="6" borderId="0" xfId="3" applyFill="1" applyAlignment="1"/>
    <xf numFmtId="0" fontId="23" fillId="6" borderId="0" xfId="3" applyFont="1" applyFill="1" applyAlignment="1"/>
    <xf numFmtId="1" fontId="20" fillId="2" borderId="0" xfId="12" applyNumberFormat="1" applyAlignment="1">
      <alignment horizontal="center" vertical="center"/>
    </xf>
    <xf numFmtId="0" fontId="7" fillId="5" borderId="0" xfId="3" applyFill="1" applyAlignment="1"/>
    <xf numFmtId="0" fontId="11" fillId="8" borderId="3" xfId="8" applyNumberFormat="1" applyAlignment="1"/>
    <xf numFmtId="0" fontId="7" fillId="8" borderId="3" xfId="3" applyNumberFormat="1" applyFill="1" applyBorder="1" applyAlignment="1">
      <alignment horizontal="left"/>
    </xf>
    <xf numFmtId="0" fontId="7" fillId="8" borderId="3" xfId="3" applyNumberFormat="1" applyFill="1" applyBorder="1" applyAlignment="1"/>
    <xf numFmtId="0" fontId="25" fillId="8" borderId="3" xfId="3" applyNumberFormat="1" applyFont="1" applyFill="1" applyBorder="1" applyAlignment="1">
      <alignment horizontal="left"/>
    </xf>
    <xf numFmtId="0" fontId="26" fillId="8" borderId="3" xfId="8" applyNumberFormat="1" applyFont="1" applyAlignment="1"/>
    <xf numFmtId="0" fontId="2" fillId="3" borderId="1" xfId="2" applyFill="1" applyAlignment="1"/>
    <xf numFmtId="0" fontId="8" fillId="3" borderId="0" xfId="4" applyFill="1" applyAlignment="1">
      <alignment horizontal="left" wrapText="1"/>
    </xf>
    <xf numFmtId="0" fontId="5" fillId="0" borderId="0" xfId="0" applyFont="1" applyAlignment="1">
      <alignment horizontal="left"/>
    </xf>
    <xf numFmtId="0" fontId="20" fillId="9" borderId="6" xfId="13" applyBorder="1" applyAlignment="1">
      <alignment horizontal="center" vertical="center"/>
    </xf>
    <xf numFmtId="0" fontId="20" fillId="9" borderId="7" xfId="13" applyBorder="1" applyAlignment="1">
      <alignment horizontal="center" vertical="center"/>
    </xf>
    <xf numFmtId="0" fontId="20" fillId="9" borderId="11" xfId="13" applyBorder="1" applyAlignment="1">
      <alignment horizontal="center" vertical="center"/>
    </xf>
    <xf numFmtId="166" fontId="8" fillId="6" borderId="0" xfId="11" applyNumberFormat="1" applyFont="1" applyFill="1" applyAlignment="1">
      <alignment horizontal="center"/>
    </xf>
    <xf numFmtId="166" fontId="8" fillId="6" borderId="0" xfId="11" applyNumberFormat="1" applyFont="1" applyFill="1"/>
    <xf numFmtId="166" fontId="8" fillId="5" borderId="0" xfId="11" applyNumberFormat="1" applyFont="1" applyFill="1" applyAlignment="1">
      <alignment horizontal="center"/>
    </xf>
    <xf numFmtId="166" fontId="8" fillId="10" borderId="0" xfId="11" applyNumberFormat="1" applyFont="1" applyFill="1" applyBorder="1" applyAlignment="1">
      <alignment horizontal="center"/>
    </xf>
    <xf numFmtId="3" fontId="8" fillId="6" borderId="0" xfId="8" applyNumberFormat="1" applyFont="1" applyFill="1" applyBorder="1" applyAlignment="1">
      <alignment horizontal="center"/>
    </xf>
    <xf numFmtId="3" fontId="8" fillId="5" borderId="0" xfId="0" applyNumberFormat="1" applyFont="1" applyFill="1" applyAlignment="1">
      <alignment horizontal="center"/>
    </xf>
    <xf numFmtId="3" fontId="22" fillId="5" borderId="0" xfId="0" applyNumberFormat="1" applyFont="1" applyFill="1" applyAlignment="1">
      <alignment horizontal="right"/>
    </xf>
    <xf numFmtId="167" fontId="22" fillId="6" borderId="0" xfId="8" applyNumberFormat="1" applyFont="1" applyFill="1" applyBorder="1" applyAlignment="1">
      <alignment horizontal="center"/>
    </xf>
    <xf numFmtId="167" fontId="22" fillId="5" borderId="0" xfId="8" applyNumberFormat="1" applyFont="1" applyFill="1" applyBorder="1" applyAlignment="1">
      <alignment horizontal="center"/>
    </xf>
    <xf numFmtId="3" fontId="22" fillId="6" borderId="0" xfId="8" quotePrefix="1" applyNumberFormat="1" applyFont="1" applyFill="1" applyBorder="1" applyAlignment="1">
      <alignment horizontal="center"/>
    </xf>
    <xf numFmtId="3" fontId="22" fillId="5" borderId="0" xfId="8" quotePrefix="1" applyNumberFormat="1" applyFont="1" applyFill="1" applyBorder="1" applyAlignment="1">
      <alignment horizontal="center"/>
    </xf>
    <xf numFmtId="3" fontId="22" fillId="5" borderId="0" xfId="8" applyNumberFormat="1" applyFont="1" applyFill="1" applyBorder="1" applyAlignment="1">
      <alignment horizontal="center"/>
    </xf>
    <xf numFmtId="9" fontId="22" fillId="6" borderId="0" xfId="14" applyFont="1" applyFill="1" applyBorder="1" applyAlignment="1">
      <alignment horizontal="center"/>
    </xf>
    <xf numFmtId="9" fontId="22" fillId="5" borderId="0" xfId="14" applyFont="1" applyFill="1" applyBorder="1" applyAlignment="1">
      <alignment horizontal="center"/>
    </xf>
    <xf numFmtId="3" fontId="22" fillId="6" borderId="8" xfId="8" applyNumberFormat="1" applyFont="1" applyFill="1" applyBorder="1" applyAlignment="1">
      <alignment horizontal="center"/>
    </xf>
    <xf numFmtId="3" fontId="22" fillId="6" borderId="9" xfId="8" applyNumberFormat="1" applyFont="1" applyFill="1" applyBorder="1" applyAlignment="1">
      <alignment horizontal="center"/>
    </xf>
    <xf numFmtId="3" fontId="22" fillId="5" borderId="10" xfId="8" applyNumberFormat="1" applyFont="1" applyFill="1" applyBorder="1" applyAlignment="1">
      <alignment horizontal="center"/>
    </xf>
    <xf numFmtId="3" fontId="22" fillId="6" borderId="10" xfId="8" applyNumberFormat="1" applyFont="1" applyFill="1" applyBorder="1" applyAlignment="1">
      <alignment horizontal="center"/>
    </xf>
    <xf numFmtId="3" fontId="22" fillId="5" borderId="4" xfId="8" applyNumberFormat="1" applyFont="1" applyFill="1" applyBorder="1" applyAlignment="1">
      <alignment horizontal="center"/>
    </xf>
    <xf numFmtId="3" fontId="22" fillId="5" borderId="12" xfId="8" applyNumberFormat="1" applyFont="1" applyFill="1" applyBorder="1" applyAlignment="1">
      <alignment horizontal="center"/>
    </xf>
  </cellXfs>
  <cellStyles count="15">
    <cellStyle name="Accent1" xfId="12" builtinId="29"/>
    <cellStyle name="Accent1 2" xfId="6" xr:uid="{537FE406-9122-45F3-A1DE-C90263E1F4F9}"/>
    <cellStyle name="Accent2" xfId="13" builtinId="33"/>
    <cellStyle name="CellNum" xfId="7" xr:uid="{F8472E2D-7368-4356-8BA2-5738E5CA72FA}"/>
    <cellStyle name="CellNumalt" xfId="8" xr:uid="{A8D13F46-C6BA-4984-B9D1-9DA51A48B6E6}"/>
    <cellStyle name="Comma" xfId="11" builtinId="3"/>
    <cellStyle name="Heading 1 2" xfId="2" xr:uid="{C4EDE766-F44F-4A7D-B930-767F99FDBF23}"/>
    <cellStyle name="Heading 2 2" xfId="5" xr:uid="{035E8A53-E3D0-47A1-8A33-EC1F907EDF28}"/>
    <cellStyle name="Hyperlink" xfId="3" builtinId="8"/>
    <cellStyle name="Normal" xfId="0" builtinId="0"/>
    <cellStyle name="Normal 16" xfId="1" xr:uid="{3272B406-F7CA-4BEA-B446-471B466826B6}"/>
    <cellStyle name="Normal 2 4" xfId="9" xr:uid="{5455BA2D-783F-4829-9AD1-85CE57651802}"/>
    <cellStyle name="Normal 3" xfId="4" xr:uid="{56CB2F4C-0EA8-4F24-A9B3-3ADA00AAE013}"/>
    <cellStyle name="Percent" xfId="14" builtinId="5"/>
    <cellStyle name="Percent 2" xfId="10" xr:uid="{5E09BC6F-738F-4512-BD7D-198F39F29049}"/>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ustomXml" Target="../customXml/item3.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customXml" Target="../customXml/item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1" Type="http://schemas.openxmlformats.org/officeDocument/2006/relationships/chartUserShapes" Target="../drawings/drawing1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22901234567902"/>
          <c:y val="5.4021211230327632E-2"/>
          <c:w val="0.66029691358024689"/>
          <c:h val="0.85087436868686872"/>
        </c:manualLayout>
      </c:layout>
      <c:barChart>
        <c:barDir val="col"/>
        <c:grouping val="stacked"/>
        <c:varyColors val="0"/>
        <c:ser>
          <c:idx val="19"/>
          <c:order val="0"/>
          <c:tx>
            <c:strRef>
              <c:f>'[1]Figure 2'!$B$49</c:f>
              <c:strCache>
                <c:ptCount val="1"/>
                <c:pt idx="0">
                  <c:v>Demand-side participation</c:v>
                </c:pt>
              </c:strCache>
            </c:strRef>
          </c:tx>
          <c:spPr>
            <a:solidFill>
              <a:srgbClr val="606EB2"/>
            </a:solidFill>
          </c:spPr>
          <c:invertIfNegative val="0"/>
          <c:dLbls>
            <c:dLbl>
              <c:idx val="40"/>
              <c:layout>
                <c:manualLayout>
                  <c:x val="0.10886140107265538"/>
                  <c:y val="-1.2226588136690128E-3"/>
                </c:manualLayout>
              </c:layout>
              <c:tx>
                <c:rich>
                  <a:bodyPr wrap="square" lIns="38100" tIns="19050" rIns="38100" bIns="19050" anchor="ctr">
                    <a:noAutofit/>
                  </a:bodyPr>
                  <a:lstStyle/>
                  <a:p>
                    <a:pPr>
                      <a:defRPr sz="900"/>
                    </a:pPr>
                    <a:r>
                      <a:rPr lang="en-US" sz="900">
                        <a:solidFill>
                          <a:srgbClr val="606EB2"/>
                        </a:solidFill>
                        <a:latin typeface="Arial" panose="020B0604020202020204" pitchFamily="34" charset="0"/>
                        <a:cs typeface="Arial" panose="020B0604020202020204" pitchFamily="34" charset="0"/>
                      </a:rPr>
                      <a:t>Demand-side participation</a:t>
                    </a:r>
                  </a:p>
                </c:rich>
              </c:tx>
              <c:spPr>
                <a:noFill/>
                <a:ln>
                  <a:noFill/>
                </a:ln>
                <a:effectLst/>
              </c:spPr>
              <c:showLegendKey val="0"/>
              <c:showVal val="1"/>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15:layout>
                    <c:manualLayout>
                      <c:w val="0.19864464048917746"/>
                      <c:h val="5.2356003916222749E-2"/>
                    </c:manualLayout>
                  </c15:layout>
                  <c15:showDataLabelsRange val="0"/>
                </c:ext>
                <c:ext xmlns:c16="http://schemas.microsoft.com/office/drawing/2014/chart" uri="{C3380CC4-5D6E-409C-BE32-E72D297353CC}">
                  <c16:uniqueId val="{00000000-3577-4453-A7FA-FBEE57C64CCE}"/>
                </c:ext>
              </c:extLst>
            </c:dLbl>
            <c:spPr>
              <a:noFill/>
              <a:ln>
                <a:no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c15:spPr>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2'!$D$49:$AR$49</c:f>
              <c:numCache>
                <c:formatCode>General</c:formatCode>
                <c:ptCount val="41"/>
                <c:pt idx="14">
                  <c:v>910</c:v>
                </c:pt>
                <c:pt idx="15">
                  <c:v>953.78</c:v>
                </c:pt>
                <c:pt idx="16">
                  <c:v>1000.7900000000001</c:v>
                </c:pt>
                <c:pt idx="17">
                  <c:v>1055.9599999999998</c:v>
                </c:pt>
                <c:pt idx="18">
                  <c:v>1203.56</c:v>
                </c:pt>
                <c:pt idx="19">
                  <c:v>1429.2</c:v>
                </c:pt>
                <c:pt idx="20">
                  <c:v>1636.57</c:v>
                </c:pt>
                <c:pt idx="21">
                  <c:v>1792.1</c:v>
                </c:pt>
                <c:pt idx="22">
                  <c:v>1949.18</c:v>
                </c:pt>
                <c:pt idx="23">
                  <c:v>2105.4699999999998</c:v>
                </c:pt>
                <c:pt idx="24">
                  <c:v>2163.4900000000002</c:v>
                </c:pt>
                <c:pt idx="25">
                  <c:v>2219.0899999999997</c:v>
                </c:pt>
                <c:pt idx="26">
                  <c:v>2277.2500000000005</c:v>
                </c:pt>
                <c:pt idx="27">
                  <c:v>2341.0600000000004</c:v>
                </c:pt>
                <c:pt idx="28">
                  <c:v>2402.71</c:v>
                </c:pt>
                <c:pt idx="29">
                  <c:v>2453.63</c:v>
                </c:pt>
                <c:pt idx="30">
                  <c:v>2500.27</c:v>
                </c:pt>
                <c:pt idx="31">
                  <c:v>2555.9</c:v>
                </c:pt>
                <c:pt idx="32">
                  <c:v>2603.08</c:v>
                </c:pt>
                <c:pt idx="33">
                  <c:v>2654.17</c:v>
                </c:pt>
                <c:pt idx="34">
                  <c:v>2700.98</c:v>
                </c:pt>
                <c:pt idx="35">
                  <c:v>2730.62</c:v>
                </c:pt>
                <c:pt idx="36">
                  <c:v>2766.31</c:v>
                </c:pt>
                <c:pt idx="37">
                  <c:v>2797.8399999999997</c:v>
                </c:pt>
                <c:pt idx="38">
                  <c:v>2831.6000000000004</c:v>
                </c:pt>
                <c:pt idx="39">
                  <c:v>2870.63</c:v>
                </c:pt>
                <c:pt idx="40">
                  <c:v>2903.8599999999997</c:v>
                </c:pt>
              </c:numCache>
            </c:numRef>
          </c:val>
          <c:extLst>
            <c:ext xmlns:c16="http://schemas.microsoft.com/office/drawing/2014/chart" uri="{C3380CC4-5D6E-409C-BE32-E72D297353CC}">
              <c16:uniqueId val="{00000001-3577-4453-A7FA-FBEE57C64CCE}"/>
            </c:ext>
          </c:extLst>
        </c:ser>
        <c:ser>
          <c:idx val="0"/>
          <c:order val="1"/>
          <c:tx>
            <c:strRef>
              <c:f>'[1]Figure 2'!$B$35</c:f>
              <c:strCache>
                <c:ptCount val="1"/>
                <c:pt idx="0">
                  <c:v>Black coal</c:v>
                </c:pt>
              </c:strCache>
            </c:strRef>
          </c:tx>
          <c:spPr>
            <a:solidFill>
              <a:srgbClr val="373A36"/>
            </a:solidFill>
            <a:ln>
              <a:noFill/>
            </a:ln>
            <a:effectLst/>
          </c:spPr>
          <c:invertIfNegative val="0"/>
          <c:dLbls>
            <c:dLbl>
              <c:idx val="15"/>
              <c:layout>
                <c:manualLayout>
                  <c:x val="-0.30941133105437152"/>
                  <c:y val="1.1062596585390196E-2"/>
                </c:manualLayout>
              </c:layout>
              <c:tx>
                <c:rich>
                  <a:bodyPr wrap="square" lIns="38100" tIns="19050" rIns="38100" bIns="19050" anchor="ctr">
                    <a:spAutoFit/>
                  </a:bodyPr>
                  <a:lstStyle/>
                  <a:p>
                    <a:pPr>
                      <a:defRPr b="0"/>
                    </a:pPr>
                    <a:r>
                      <a:rPr lang="en-US" b="0">
                        <a:solidFill>
                          <a:sysClr val="windowText" lastClr="000000"/>
                        </a:solidFill>
                        <a:latin typeface="Arial" panose="020B0604020202020204" pitchFamily="34" charset="0"/>
                        <a:cs typeface="Arial" panose="020B0604020202020204" pitchFamily="34" charset="0"/>
                      </a:rPr>
                      <a:t>Black coal</a:t>
                    </a:r>
                  </a:p>
                </c:rich>
              </c:tx>
              <c:spPr>
                <a:noFill/>
                <a:ln>
                  <a:noFill/>
                </a:ln>
                <a:effectLst/>
              </c:spPr>
              <c:showLegendKey val="0"/>
              <c:showVal val="1"/>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15:showDataLabelsRange val="0"/>
                </c:ext>
                <c:ext xmlns:c16="http://schemas.microsoft.com/office/drawing/2014/chart" uri="{C3380CC4-5D6E-409C-BE32-E72D297353CC}">
                  <c16:uniqueId val="{00000002-3577-4453-A7FA-FBEE57C64CCE}"/>
                </c:ext>
              </c:extLst>
            </c:dLbl>
            <c:spPr>
              <a:noFill/>
              <a:ln>
                <a:no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c15:spPr>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2'!$D$35:$AR$35</c:f>
              <c:numCache>
                <c:formatCode>General</c:formatCode>
                <c:ptCount val="41"/>
                <c:pt idx="0">
                  <c:v>21715</c:v>
                </c:pt>
                <c:pt idx="1">
                  <c:v>21715</c:v>
                </c:pt>
                <c:pt idx="2">
                  <c:v>21435</c:v>
                </c:pt>
                <c:pt idx="3">
                  <c:v>21243</c:v>
                </c:pt>
                <c:pt idx="4">
                  <c:v>20993</c:v>
                </c:pt>
                <c:pt idx="5">
                  <c:v>19373</c:v>
                </c:pt>
                <c:pt idx="6">
                  <c:v>19373</c:v>
                </c:pt>
                <c:pt idx="7">
                  <c:v>19373</c:v>
                </c:pt>
                <c:pt idx="8">
                  <c:v>19373</c:v>
                </c:pt>
                <c:pt idx="9">
                  <c:v>19373</c:v>
                </c:pt>
                <c:pt idx="10">
                  <c:v>19373</c:v>
                </c:pt>
                <c:pt idx="11">
                  <c:v>19373</c:v>
                </c:pt>
                <c:pt idx="12">
                  <c:v>19373</c:v>
                </c:pt>
                <c:pt idx="13">
                  <c:v>18823</c:v>
                </c:pt>
                <c:pt idx="14">
                  <c:v>16435</c:v>
                </c:pt>
                <c:pt idx="15">
                  <c:v>16435</c:v>
                </c:pt>
                <c:pt idx="16">
                  <c:v>13555</c:v>
                </c:pt>
                <c:pt idx="17">
                  <c:v>13555</c:v>
                </c:pt>
                <c:pt idx="18">
                  <c:v>12240</c:v>
                </c:pt>
                <c:pt idx="19">
                  <c:v>10555</c:v>
                </c:pt>
                <c:pt idx="20">
                  <c:v>8650</c:v>
                </c:pt>
                <c:pt idx="21">
                  <c:v>6705</c:v>
                </c:pt>
                <c:pt idx="22">
                  <c:v>5740</c:v>
                </c:pt>
                <c:pt idx="23">
                  <c:v>4660</c:v>
                </c:pt>
                <c:pt idx="24">
                  <c:v>3016</c:v>
                </c:pt>
                <c:pt idx="25">
                  <c:v>1420</c:v>
                </c:pt>
                <c:pt idx="26">
                  <c:v>1420</c:v>
                </c:pt>
                <c:pt idx="27">
                  <c:v>690</c:v>
                </c:pt>
                <c:pt idx="28">
                  <c:v>0</c:v>
                </c:pt>
                <c:pt idx="29">
                  <c:v>0</c:v>
                </c:pt>
                <c:pt idx="30">
                  <c:v>0</c:v>
                </c:pt>
                <c:pt idx="31">
                  <c:v>0</c:v>
                </c:pt>
                <c:pt idx="32">
                  <c:v>0</c:v>
                </c:pt>
                <c:pt idx="33">
                  <c:v>0</c:v>
                </c:pt>
                <c:pt idx="34">
                  <c:v>0</c:v>
                </c:pt>
                <c:pt idx="35">
                  <c:v>0</c:v>
                </c:pt>
                <c:pt idx="36">
                  <c:v>0</c:v>
                </c:pt>
                <c:pt idx="37">
                  <c:v>0</c:v>
                </c:pt>
                <c:pt idx="38">
                  <c:v>0</c:v>
                </c:pt>
                <c:pt idx="39">
                  <c:v>0</c:v>
                </c:pt>
                <c:pt idx="40">
                  <c:v>0</c:v>
                </c:pt>
              </c:numCache>
            </c:numRef>
          </c:val>
          <c:extLst>
            <c:ext xmlns:c16="http://schemas.microsoft.com/office/drawing/2014/chart" uri="{C3380CC4-5D6E-409C-BE32-E72D297353CC}">
              <c16:uniqueId val="{00000003-3577-4453-A7FA-FBEE57C64CCE}"/>
            </c:ext>
          </c:extLst>
        </c:ser>
        <c:ser>
          <c:idx val="1"/>
          <c:order val="2"/>
          <c:tx>
            <c:strRef>
              <c:f>'[1]Figure 2'!$B$36</c:f>
              <c:strCache>
                <c:ptCount val="1"/>
                <c:pt idx="0">
                  <c:v>Brown coal</c:v>
                </c:pt>
              </c:strCache>
            </c:strRef>
          </c:tx>
          <c:spPr>
            <a:solidFill>
              <a:srgbClr val="94795D"/>
            </a:solidFill>
            <a:ln>
              <a:noFill/>
            </a:ln>
            <a:effectLst/>
          </c:spPr>
          <c:invertIfNegative val="0"/>
          <c:dLbls>
            <c:dLbl>
              <c:idx val="15"/>
              <c:layout>
                <c:manualLayout>
                  <c:x val="-0.30868720506459346"/>
                  <c:y val="3.4022267413838349E-3"/>
                </c:manualLayout>
              </c:layout>
              <c:tx>
                <c:rich>
                  <a:bodyPr wrap="square" lIns="38100" tIns="19050" rIns="38100" bIns="19050" anchor="ctr">
                    <a:spAutoFit/>
                  </a:bodyPr>
                  <a:lstStyle/>
                  <a:p>
                    <a:pPr>
                      <a:defRPr/>
                    </a:pPr>
                    <a:r>
                      <a:rPr lang="en-US" sz="900">
                        <a:solidFill>
                          <a:srgbClr val="94795D"/>
                        </a:solidFill>
                        <a:latin typeface="Arial" panose="020B0604020202020204" pitchFamily="34" charset="0"/>
                        <a:cs typeface="Arial" panose="020B0604020202020204" pitchFamily="34" charset="0"/>
                      </a:rPr>
                      <a:t>Brown coal</a:t>
                    </a:r>
                  </a:p>
                </c:rich>
              </c:tx>
              <c:spPr>
                <a:noFill/>
                <a:ln>
                  <a:noFill/>
                </a:ln>
                <a:effectLst/>
              </c:spPr>
              <c:showLegendKey val="0"/>
              <c:showVal val="1"/>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15:showDataLabelsRange val="0"/>
                </c:ext>
                <c:ext xmlns:c16="http://schemas.microsoft.com/office/drawing/2014/chart" uri="{C3380CC4-5D6E-409C-BE32-E72D297353CC}">
                  <c16:uniqueId val="{00000004-3577-4453-A7FA-FBEE57C64CCE}"/>
                </c:ext>
              </c:extLst>
            </c:dLbl>
            <c:spPr>
              <a:noFill/>
              <a:ln>
                <a:no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c15:spPr>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2'!$D$36:$AR$36</c:f>
              <c:numCache>
                <c:formatCode>General</c:formatCode>
                <c:ptCount val="41"/>
                <c:pt idx="0">
                  <c:v>8013</c:v>
                </c:pt>
                <c:pt idx="1">
                  <c:v>8013</c:v>
                </c:pt>
                <c:pt idx="2">
                  <c:v>8013</c:v>
                </c:pt>
                <c:pt idx="3">
                  <c:v>8013</c:v>
                </c:pt>
                <c:pt idx="4">
                  <c:v>8013</c:v>
                </c:pt>
                <c:pt idx="5">
                  <c:v>8013</c:v>
                </c:pt>
                <c:pt idx="6">
                  <c:v>7848</c:v>
                </c:pt>
                <c:pt idx="7">
                  <c:v>6855</c:v>
                </c:pt>
                <c:pt idx="8">
                  <c:v>5095</c:v>
                </c:pt>
                <c:pt idx="9">
                  <c:v>5095</c:v>
                </c:pt>
                <c:pt idx="10">
                  <c:v>5095</c:v>
                </c:pt>
                <c:pt idx="11">
                  <c:v>5095</c:v>
                </c:pt>
                <c:pt idx="12">
                  <c:v>5095</c:v>
                </c:pt>
                <c:pt idx="13">
                  <c:v>5095</c:v>
                </c:pt>
                <c:pt idx="14">
                  <c:v>4820</c:v>
                </c:pt>
                <c:pt idx="15">
                  <c:v>4820</c:v>
                </c:pt>
                <c:pt idx="16">
                  <c:v>4820</c:v>
                </c:pt>
                <c:pt idx="17">
                  <c:v>4820</c:v>
                </c:pt>
                <c:pt idx="18">
                  <c:v>4240</c:v>
                </c:pt>
                <c:pt idx="19">
                  <c:v>2790</c:v>
                </c:pt>
                <c:pt idx="20">
                  <c:v>2790</c:v>
                </c:pt>
                <c:pt idx="21">
                  <c:v>2790</c:v>
                </c:pt>
                <c:pt idx="22">
                  <c:v>2210</c:v>
                </c:pt>
                <c:pt idx="23">
                  <c:v>2210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numCache>
            </c:numRef>
          </c:val>
          <c:extLst>
            <c:ext xmlns:c16="http://schemas.microsoft.com/office/drawing/2014/chart" uri="{C3380CC4-5D6E-409C-BE32-E72D297353CC}">
              <c16:uniqueId val="{00000005-3577-4453-A7FA-FBEE57C64CCE}"/>
            </c:ext>
          </c:extLst>
        </c:ser>
        <c:ser>
          <c:idx val="2"/>
          <c:order val="3"/>
          <c:tx>
            <c:strRef>
              <c:f>'[1]Figure 2'!$B$37</c:f>
              <c:strCache>
                <c:ptCount val="1"/>
                <c:pt idx="0">
                  <c:v>Mid-merit gas</c:v>
                </c:pt>
              </c:strCache>
            </c:strRef>
          </c:tx>
          <c:spPr>
            <a:solidFill>
              <a:srgbClr val="008578"/>
            </a:solidFill>
            <a:ln>
              <a:noFill/>
            </a:ln>
            <a:effectLst/>
          </c:spPr>
          <c:invertIfNegative val="0"/>
          <c:dLbls>
            <c:dLbl>
              <c:idx val="15"/>
              <c:layout>
                <c:manualLayout>
                  <c:x val="-0.31725910385951794"/>
                  <c:y val="-1.8149358427331855E-2"/>
                </c:manualLayout>
              </c:layout>
              <c:tx>
                <c:rich>
                  <a:bodyPr wrap="square" lIns="38100" tIns="19050" rIns="38100" bIns="19050" anchor="ctr">
                    <a:spAutoFit/>
                  </a:bodyPr>
                  <a:lstStyle/>
                  <a:p>
                    <a:pPr>
                      <a:defRPr/>
                    </a:pPr>
                    <a:r>
                      <a:rPr lang="en-US" sz="900">
                        <a:solidFill>
                          <a:srgbClr val="00594F"/>
                        </a:solidFill>
                        <a:latin typeface="Arial" panose="020B0604020202020204" pitchFamily="34" charset="0"/>
                        <a:cs typeface="Arial" panose="020B0604020202020204" pitchFamily="34" charset="0"/>
                      </a:rPr>
                      <a:t>Mid-merit</a:t>
                    </a:r>
                    <a:r>
                      <a:rPr lang="en-US" sz="900" baseline="0">
                        <a:solidFill>
                          <a:srgbClr val="00594F"/>
                        </a:solidFill>
                        <a:latin typeface="Arial" panose="020B0604020202020204" pitchFamily="34" charset="0"/>
                        <a:cs typeface="Arial" panose="020B0604020202020204" pitchFamily="34" charset="0"/>
                      </a:rPr>
                      <a:t> gas</a:t>
                    </a:r>
                    <a:endParaRPr lang="en-US" sz="900">
                      <a:solidFill>
                        <a:srgbClr val="00594F"/>
                      </a:solidFill>
                      <a:latin typeface="Arial" panose="020B0604020202020204" pitchFamily="34" charset="0"/>
                      <a:cs typeface="Arial" panose="020B0604020202020204" pitchFamily="34" charset="0"/>
                    </a:endParaRPr>
                  </a:p>
                </c:rich>
              </c:tx>
              <c:spPr>
                <a:noFill/>
                <a:ln>
                  <a:noFill/>
                </a:ln>
                <a:effectLst/>
              </c:spPr>
              <c:showLegendKey val="0"/>
              <c:showVal val="1"/>
              <c:showCatName val="1"/>
              <c:showSerName val="0"/>
              <c:showPercent val="0"/>
              <c:showBubbleSize val="0"/>
              <c:extLst>
                <c:ext xmlns:c15="http://schemas.microsoft.com/office/drawing/2012/chart" uri="{CE6537A1-D6FC-4f65-9D91-7224C49458BB}">
                  <c15:spPr xmlns:c15="http://schemas.microsoft.com/office/drawing/2012/chart">
                    <a:prstGeom prst="wedgeRectCallout">
                      <a:avLst/>
                    </a:prstGeom>
                  </c15:spPr>
                  <c15:showDataLabelsRange val="0"/>
                </c:ext>
                <c:ext xmlns:c16="http://schemas.microsoft.com/office/drawing/2014/chart" uri="{C3380CC4-5D6E-409C-BE32-E72D297353CC}">
                  <c16:uniqueId val="{00000006-3577-4453-A7FA-FBEE57C64CCE}"/>
                </c:ext>
              </c:extLst>
            </c:dLbl>
            <c:spPr>
              <a:solidFill>
                <a:sysClr val="window" lastClr="FFFFFF"/>
              </a:solidFill>
              <a:ln>
                <a:solidFill>
                  <a:srgbClr val="222324">
                    <a:lumMod val="65000"/>
                    <a:lumOff val="35000"/>
                  </a:srgbClr>
                </a:solid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c15:spPr>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2'!$D$37:$AR$37</c:f>
              <c:numCache>
                <c:formatCode>General</c:formatCode>
                <c:ptCount val="41"/>
                <c:pt idx="0">
                  <c:v>4834</c:v>
                </c:pt>
                <c:pt idx="1">
                  <c:v>4834</c:v>
                </c:pt>
                <c:pt idx="2">
                  <c:v>4834</c:v>
                </c:pt>
                <c:pt idx="3">
                  <c:v>4834</c:v>
                </c:pt>
                <c:pt idx="4">
                  <c:v>4834</c:v>
                </c:pt>
                <c:pt idx="5">
                  <c:v>4834</c:v>
                </c:pt>
                <c:pt idx="6">
                  <c:v>4834</c:v>
                </c:pt>
                <c:pt idx="7">
                  <c:v>4834</c:v>
                </c:pt>
                <c:pt idx="8">
                  <c:v>4834</c:v>
                </c:pt>
                <c:pt idx="9">
                  <c:v>4834</c:v>
                </c:pt>
                <c:pt idx="10">
                  <c:v>4834</c:v>
                </c:pt>
                <c:pt idx="11">
                  <c:v>4594</c:v>
                </c:pt>
                <c:pt idx="12">
                  <c:v>4474</c:v>
                </c:pt>
                <c:pt idx="13">
                  <c:v>4354</c:v>
                </c:pt>
                <c:pt idx="14">
                  <c:v>4254.8999999999996</c:v>
                </c:pt>
                <c:pt idx="15">
                  <c:v>4254.8999999799998</c:v>
                </c:pt>
                <c:pt idx="16">
                  <c:v>4254.8999999799998</c:v>
                </c:pt>
                <c:pt idx="17">
                  <c:v>3274.8999999799998</c:v>
                </c:pt>
                <c:pt idx="18">
                  <c:v>3066.8999999799998</c:v>
                </c:pt>
                <c:pt idx="19">
                  <c:v>3066.8999999799998</c:v>
                </c:pt>
                <c:pt idx="20">
                  <c:v>3066.8999999799998</c:v>
                </c:pt>
                <c:pt idx="21">
                  <c:v>3066.8999999799998</c:v>
                </c:pt>
                <c:pt idx="22">
                  <c:v>3066.8999999799998</c:v>
                </c:pt>
                <c:pt idx="23">
                  <c:v>3066.8999999799998</c:v>
                </c:pt>
                <c:pt idx="24">
                  <c:v>3066.8999999799998</c:v>
                </c:pt>
                <c:pt idx="25">
                  <c:v>3066.8999999799998</c:v>
                </c:pt>
                <c:pt idx="26">
                  <c:v>3066.8999999799998</c:v>
                </c:pt>
                <c:pt idx="27">
                  <c:v>2681.8999999799998</c:v>
                </c:pt>
                <c:pt idx="28">
                  <c:v>2152.8999999899997</c:v>
                </c:pt>
                <c:pt idx="29">
                  <c:v>2152.8999999899997</c:v>
                </c:pt>
                <c:pt idx="30">
                  <c:v>1508.5</c:v>
                </c:pt>
                <c:pt idx="31">
                  <c:v>1508.5</c:v>
                </c:pt>
                <c:pt idx="32">
                  <c:v>1508.5</c:v>
                </c:pt>
                <c:pt idx="33">
                  <c:v>1508.5</c:v>
                </c:pt>
                <c:pt idx="34">
                  <c:v>1068.5</c:v>
                </c:pt>
                <c:pt idx="35">
                  <c:v>1068.5</c:v>
                </c:pt>
                <c:pt idx="36">
                  <c:v>424</c:v>
                </c:pt>
                <c:pt idx="37">
                  <c:v>180</c:v>
                </c:pt>
                <c:pt idx="38">
                  <c:v>180</c:v>
                </c:pt>
                <c:pt idx="39">
                  <c:v>180</c:v>
                </c:pt>
                <c:pt idx="40">
                  <c:v>180</c:v>
                </c:pt>
              </c:numCache>
            </c:numRef>
          </c:val>
          <c:extLst>
            <c:ext xmlns:c16="http://schemas.microsoft.com/office/drawing/2014/chart" uri="{C3380CC4-5D6E-409C-BE32-E72D297353CC}">
              <c16:uniqueId val="{00000007-3577-4453-A7FA-FBEE57C64CCE}"/>
            </c:ext>
          </c:extLst>
        </c:ser>
        <c:ser>
          <c:idx val="5"/>
          <c:order val="4"/>
          <c:tx>
            <c:strRef>
              <c:f>'[1]Figure 2'!$B$38</c:f>
              <c:strCache>
                <c:ptCount val="1"/>
                <c:pt idx="0">
                  <c:v>Flexible gas</c:v>
                </c:pt>
              </c:strCache>
            </c:strRef>
          </c:tx>
          <c:spPr>
            <a:solidFill>
              <a:srgbClr val="40C1AC"/>
            </a:solidFill>
          </c:spPr>
          <c:invertIfNegative val="0"/>
          <c:val>
            <c:numRef>
              <c:f>'[1]Figure 2'!$D$38:$AR$38</c:f>
              <c:numCache>
                <c:formatCode>General</c:formatCode>
                <c:ptCount val="41"/>
                <c:pt idx="0">
                  <c:v>5962</c:v>
                </c:pt>
                <c:pt idx="1">
                  <c:v>6306</c:v>
                </c:pt>
                <c:pt idx="2">
                  <c:v>6306</c:v>
                </c:pt>
                <c:pt idx="3">
                  <c:v>6306</c:v>
                </c:pt>
                <c:pt idx="4">
                  <c:v>6306</c:v>
                </c:pt>
                <c:pt idx="5">
                  <c:v>7010</c:v>
                </c:pt>
                <c:pt idx="6">
                  <c:v>7146</c:v>
                </c:pt>
                <c:pt idx="7">
                  <c:v>7269</c:v>
                </c:pt>
                <c:pt idx="8">
                  <c:v>7269</c:v>
                </c:pt>
                <c:pt idx="9">
                  <c:v>7479</c:v>
                </c:pt>
                <c:pt idx="10">
                  <c:v>7479</c:v>
                </c:pt>
                <c:pt idx="11">
                  <c:v>7657</c:v>
                </c:pt>
                <c:pt idx="12">
                  <c:v>7750</c:v>
                </c:pt>
                <c:pt idx="13">
                  <c:v>7577</c:v>
                </c:pt>
                <c:pt idx="14">
                  <c:v>8282.6</c:v>
                </c:pt>
                <c:pt idx="15">
                  <c:v>8282.5600000499999</c:v>
                </c:pt>
                <c:pt idx="16">
                  <c:v>8482.5600000499999</c:v>
                </c:pt>
                <c:pt idx="17">
                  <c:v>8682.5600000499999</c:v>
                </c:pt>
                <c:pt idx="18">
                  <c:v>8546.0600000499999</c:v>
                </c:pt>
                <c:pt idx="19">
                  <c:v>8546.0600000499999</c:v>
                </c:pt>
                <c:pt idx="20">
                  <c:v>8546.0600000499999</c:v>
                </c:pt>
                <c:pt idx="21">
                  <c:v>8830.0600000499999</c:v>
                </c:pt>
                <c:pt idx="22">
                  <c:v>8830.0600000499999</c:v>
                </c:pt>
                <c:pt idx="23">
                  <c:v>9119.3402304800002</c:v>
                </c:pt>
                <c:pt idx="24">
                  <c:v>9718.4002183499997</c:v>
                </c:pt>
                <c:pt idx="25">
                  <c:v>10437.949364489999</c:v>
                </c:pt>
                <c:pt idx="26">
                  <c:v>11374.2796533</c:v>
                </c:pt>
                <c:pt idx="27">
                  <c:v>12435.339633810001</c:v>
                </c:pt>
                <c:pt idx="28">
                  <c:v>13496.400153299999</c:v>
                </c:pt>
                <c:pt idx="29">
                  <c:v>14556.400153299999</c:v>
                </c:pt>
                <c:pt idx="30">
                  <c:v>14381.400153299999</c:v>
                </c:pt>
                <c:pt idx="31">
                  <c:v>14900.954261559998</c:v>
                </c:pt>
                <c:pt idx="32">
                  <c:v>14900.954261559998</c:v>
                </c:pt>
                <c:pt idx="33">
                  <c:v>15868.014470919998</c:v>
                </c:pt>
                <c:pt idx="34">
                  <c:v>16929.074276090003</c:v>
                </c:pt>
                <c:pt idx="35">
                  <c:v>16643.63425227</c:v>
                </c:pt>
                <c:pt idx="36">
                  <c:v>16520.434252269999</c:v>
                </c:pt>
                <c:pt idx="37">
                  <c:v>15802.434252269999</c:v>
                </c:pt>
                <c:pt idx="38">
                  <c:v>15218.434252269999</c:v>
                </c:pt>
                <c:pt idx="39">
                  <c:v>15327.806708550001</c:v>
                </c:pt>
                <c:pt idx="40">
                  <c:v>14808.806708550001</c:v>
                </c:pt>
              </c:numCache>
            </c:numRef>
          </c:val>
          <c:extLst>
            <c:ext xmlns:c16="http://schemas.microsoft.com/office/drawing/2014/chart" uri="{C3380CC4-5D6E-409C-BE32-E72D297353CC}">
              <c16:uniqueId val="{00000008-3577-4453-A7FA-FBEE57C64CCE}"/>
            </c:ext>
          </c:extLst>
        </c:ser>
        <c:ser>
          <c:idx val="11"/>
          <c:order val="5"/>
          <c:tx>
            <c:strRef>
              <c:f>'[1]Figure 2'!$B$47</c:f>
              <c:strCache>
                <c:ptCount val="1"/>
                <c:pt idx="0">
                  <c:v>Biomass</c:v>
                </c:pt>
              </c:strCache>
            </c:strRef>
          </c:tx>
          <c:spPr>
            <a:solidFill>
              <a:srgbClr val="B38210"/>
            </a:solidFill>
          </c:spPr>
          <c:invertIfNegative val="0"/>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2'!$D$47:$AR$47</c:f>
              <c:numCache>
                <c:formatCode>General</c:formatCode>
                <c:ptCount val="41"/>
                <c:pt idx="14">
                  <c:v>0</c:v>
                </c:pt>
                <c:pt idx="15">
                  <c:v>0</c:v>
                </c:pt>
                <c:pt idx="16">
                  <c:v>0</c:v>
                </c:pt>
                <c:pt idx="17">
                  <c:v>0</c:v>
                </c:pt>
                <c:pt idx="18">
                  <c:v>0</c:v>
                </c:pt>
                <c:pt idx="19">
                  <c:v>0</c:v>
                </c:pt>
                <c:pt idx="20">
                  <c:v>0</c:v>
                </c:pt>
                <c:pt idx="21">
                  <c:v>0</c:v>
                </c:pt>
                <c:pt idx="22">
                  <c:v>30</c:v>
                </c:pt>
                <c:pt idx="23">
                  <c:v>30</c:v>
                </c:pt>
                <c:pt idx="24">
                  <c:v>270</c:v>
                </c:pt>
                <c:pt idx="25">
                  <c:v>360</c:v>
                </c:pt>
                <c:pt idx="26">
                  <c:v>450</c:v>
                </c:pt>
                <c:pt idx="27">
                  <c:v>450</c:v>
                </c:pt>
                <c:pt idx="28">
                  <c:v>450</c:v>
                </c:pt>
                <c:pt idx="29">
                  <c:v>450</c:v>
                </c:pt>
                <c:pt idx="30">
                  <c:v>450</c:v>
                </c:pt>
                <c:pt idx="31">
                  <c:v>450</c:v>
                </c:pt>
                <c:pt idx="32">
                  <c:v>450</c:v>
                </c:pt>
                <c:pt idx="33">
                  <c:v>450</c:v>
                </c:pt>
                <c:pt idx="34">
                  <c:v>450</c:v>
                </c:pt>
                <c:pt idx="35">
                  <c:v>450</c:v>
                </c:pt>
                <c:pt idx="36">
                  <c:v>450</c:v>
                </c:pt>
                <c:pt idx="37">
                  <c:v>450</c:v>
                </c:pt>
                <c:pt idx="38">
                  <c:v>450</c:v>
                </c:pt>
                <c:pt idx="39">
                  <c:v>450</c:v>
                </c:pt>
                <c:pt idx="40">
                  <c:v>450</c:v>
                </c:pt>
              </c:numCache>
            </c:numRef>
          </c:val>
          <c:extLst>
            <c:ext xmlns:c16="http://schemas.microsoft.com/office/drawing/2014/chart" uri="{C3380CC4-5D6E-409C-BE32-E72D297353CC}">
              <c16:uniqueId val="{00000009-3577-4453-A7FA-FBEE57C64CCE}"/>
            </c:ext>
          </c:extLst>
        </c:ser>
        <c:ser>
          <c:idx val="4"/>
          <c:order val="6"/>
          <c:tx>
            <c:strRef>
              <c:f>'[1]Figure 2'!$B$39</c:f>
              <c:strCache>
                <c:ptCount val="1"/>
                <c:pt idx="0">
                  <c:v>Hydro</c:v>
                </c:pt>
              </c:strCache>
            </c:strRef>
          </c:tx>
          <c:spPr>
            <a:solidFill>
              <a:srgbClr val="A4DBE8"/>
            </a:solidFill>
            <a:ln>
              <a:noFill/>
            </a:ln>
            <a:effectLst/>
          </c:spPr>
          <c:invertIfNegative val="0"/>
          <c:dLbls>
            <c:dLbl>
              <c:idx val="40"/>
              <c:layout>
                <c:manualLayout>
                  <c:x val="4.3820116591427732E-2"/>
                  <c:y val="-1.4916633047894205E-2"/>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rgbClr val="A4DBE8"/>
                      </a:solidFill>
                      <a:latin typeface="Arial" panose="020B0604020202020204" pitchFamily="34" charset="0"/>
                      <a:ea typeface="+mn-ea"/>
                      <a:cs typeface="Arial" panose="020B0604020202020204" pitchFamily="34" charset="0"/>
                    </a:defRPr>
                  </a:pPr>
                  <a:endParaRPr lang="en-US"/>
                </a:p>
              </c:txPr>
              <c:showLegendKey val="0"/>
              <c:showVal val="0"/>
              <c:showCatName val="0"/>
              <c:showSerName val="1"/>
              <c:showPercent val="0"/>
              <c:showBubbleSize val="0"/>
              <c:extLst>
                <c:ext xmlns:c15="http://schemas.microsoft.com/office/drawing/2012/chart" uri="{CE6537A1-D6FC-4f65-9D91-7224C49458BB}">
                  <c15:layout>
                    <c:manualLayout>
                      <c:w val="6.2762272665924879E-2"/>
                      <c:h val="1.8121883352703198E-2"/>
                    </c:manualLayout>
                  </c15:layout>
                </c:ext>
                <c:ext xmlns:c16="http://schemas.microsoft.com/office/drawing/2014/chart" uri="{C3380CC4-5D6E-409C-BE32-E72D297353CC}">
                  <c16:uniqueId val="{0000000A-3577-4453-A7FA-FBEE57C64CC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2'!$D$39:$AR$39</c:f>
              <c:numCache>
                <c:formatCode>General</c:formatCode>
                <c:ptCount val="41"/>
                <c:pt idx="0">
                  <c:v>8153</c:v>
                </c:pt>
                <c:pt idx="1">
                  <c:v>8153</c:v>
                </c:pt>
                <c:pt idx="2">
                  <c:v>8153</c:v>
                </c:pt>
                <c:pt idx="3">
                  <c:v>8153</c:v>
                </c:pt>
                <c:pt idx="4">
                  <c:v>8153</c:v>
                </c:pt>
                <c:pt idx="5">
                  <c:v>8153</c:v>
                </c:pt>
                <c:pt idx="6">
                  <c:v>8153</c:v>
                </c:pt>
                <c:pt idx="7">
                  <c:v>8153</c:v>
                </c:pt>
                <c:pt idx="8">
                  <c:v>8153</c:v>
                </c:pt>
                <c:pt idx="9">
                  <c:v>8153</c:v>
                </c:pt>
                <c:pt idx="10">
                  <c:v>8153</c:v>
                </c:pt>
                <c:pt idx="11">
                  <c:v>8153</c:v>
                </c:pt>
                <c:pt idx="12">
                  <c:v>8153</c:v>
                </c:pt>
                <c:pt idx="13">
                  <c:v>8153</c:v>
                </c:pt>
                <c:pt idx="14">
                  <c:v>6837.1</c:v>
                </c:pt>
                <c:pt idx="15">
                  <c:v>6837.1200000699992</c:v>
                </c:pt>
                <c:pt idx="16">
                  <c:v>6837.1200000699992</c:v>
                </c:pt>
                <c:pt idx="17">
                  <c:v>6837.1200000699992</c:v>
                </c:pt>
                <c:pt idx="18">
                  <c:v>6837.1200000699992</c:v>
                </c:pt>
                <c:pt idx="19">
                  <c:v>6837.1200000699992</c:v>
                </c:pt>
                <c:pt idx="20">
                  <c:v>6837.1200000699992</c:v>
                </c:pt>
                <c:pt idx="21">
                  <c:v>7227.1200000699992</c:v>
                </c:pt>
                <c:pt idx="22">
                  <c:v>7227.1200000699992</c:v>
                </c:pt>
                <c:pt idx="23">
                  <c:v>7227.1200000699992</c:v>
                </c:pt>
                <c:pt idx="24">
                  <c:v>7227.1200000699992</c:v>
                </c:pt>
                <c:pt idx="25">
                  <c:v>7227.1200000699992</c:v>
                </c:pt>
                <c:pt idx="26">
                  <c:v>7227.1200000699992</c:v>
                </c:pt>
                <c:pt idx="27">
                  <c:v>7227.1200000699992</c:v>
                </c:pt>
                <c:pt idx="28">
                  <c:v>7140.7200000699995</c:v>
                </c:pt>
                <c:pt idx="29">
                  <c:v>7140.7200000699995</c:v>
                </c:pt>
                <c:pt idx="30">
                  <c:v>7140.7200000699995</c:v>
                </c:pt>
                <c:pt idx="31">
                  <c:v>7140.7200000699995</c:v>
                </c:pt>
                <c:pt idx="32">
                  <c:v>7140.7200000699995</c:v>
                </c:pt>
                <c:pt idx="33">
                  <c:v>7070.7200000699995</c:v>
                </c:pt>
                <c:pt idx="34">
                  <c:v>7070.7200000699995</c:v>
                </c:pt>
                <c:pt idx="35">
                  <c:v>7070.7200000699995</c:v>
                </c:pt>
                <c:pt idx="36">
                  <c:v>7070.7200000699995</c:v>
                </c:pt>
                <c:pt idx="37">
                  <c:v>7070.7200000699995</c:v>
                </c:pt>
                <c:pt idx="38">
                  <c:v>7070.7200000699995</c:v>
                </c:pt>
                <c:pt idx="39">
                  <c:v>7070.7200000699995</c:v>
                </c:pt>
                <c:pt idx="40">
                  <c:v>7070.7200000699995</c:v>
                </c:pt>
              </c:numCache>
            </c:numRef>
          </c:val>
          <c:extLst>
            <c:ext xmlns:c16="http://schemas.microsoft.com/office/drawing/2014/chart" uri="{C3380CC4-5D6E-409C-BE32-E72D297353CC}">
              <c16:uniqueId val="{0000000B-3577-4453-A7FA-FBEE57C64CCE}"/>
            </c:ext>
          </c:extLst>
        </c:ser>
        <c:ser>
          <c:idx val="6"/>
          <c:order val="7"/>
          <c:tx>
            <c:strRef>
              <c:f>'[1]Figure 2'!$B$40</c:f>
              <c:strCache>
                <c:ptCount val="1"/>
                <c:pt idx="0">
                  <c:v>Utility storage</c:v>
                </c:pt>
              </c:strCache>
            </c:strRef>
          </c:tx>
          <c:spPr>
            <a:solidFill>
              <a:srgbClr val="77C5D5"/>
            </a:solidFill>
          </c:spPr>
          <c:invertIfNegative val="0"/>
          <c:val>
            <c:numRef>
              <c:f>'[1]Figure 2'!$D$40:$AR$40</c:f>
              <c:numCache>
                <c:formatCode>General</c:formatCode>
                <c:ptCount val="41"/>
                <c:pt idx="0">
                  <c:v>817</c:v>
                </c:pt>
                <c:pt idx="1">
                  <c:v>817</c:v>
                </c:pt>
                <c:pt idx="2">
                  <c:v>817</c:v>
                </c:pt>
                <c:pt idx="3">
                  <c:v>817</c:v>
                </c:pt>
                <c:pt idx="4">
                  <c:v>817</c:v>
                </c:pt>
                <c:pt idx="5">
                  <c:v>817</c:v>
                </c:pt>
                <c:pt idx="6">
                  <c:v>817</c:v>
                </c:pt>
                <c:pt idx="7">
                  <c:v>967</c:v>
                </c:pt>
                <c:pt idx="8">
                  <c:v>1052</c:v>
                </c:pt>
                <c:pt idx="9">
                  <c:v>1077</c:v>
                </c:pt>
                <c:pt idx="10">
                  <c:v>1077</c:v>
                </c:pt>
                <c:pt idx="11">
                  <c:v>1555</c:v>
                </c:pt>
                <c:pt idx="12">
                  <c:v>1571</c:v>
                </c:pt>
                <c:pt idx="13">
                  <c:v>2317</c:v>
                </c:pt>
                <c:pt idx="14">
                  <c:v>2386.9</c:v>
                </c:pt>
                <c:pt idx="15">
                  <c:v>3491.08</c:v>
                </c:pt>
                <c:pt idx="16">
                  <c:v>8017.3725379500011</c:v>
                </c:pt>
                <c:pt idx="17">
                  <c:v>9894.7472982400013</c:v>
                </c:pt>
                <c:pt idx="18">
                  <c:v>12740.207182150001</c:v>
                </c:pt>
                <c:pt idx="19">
                  <c:v>16408.2819796</c:v>
                </c:pt>
                <c:pt idx="20">
                  <c:v>17906.145677740002</c:v>
                </c:pt>
                <c:pt idx="21">
                  <c:v>19050.66339423</c:v>
                </c:pt>
                <c:pt idx="22">
                  <c:v>21162.249438530001</c:v>
                </c:pt>
                <c:pt idx="23">
                  <c:v>21298.663583459998</c:v>
                </c:pt>
                <c:pt idx="24">
                  <c:v>21216.83358998</c:v>
                </c:pt>
                <c:pt idx="25">
                  <c:v>21527.055582420002</c:v>
                </c:pt>
                <c:pt idx="26">
                  <c:v>21413.469650730003</c:v>
                </c:pt>
                <c:pt idx="27">
                  <c:v>21370.069681819998</c:v>
                </c:pt>
                <c:pt idx="28">
                  <c:v>21911.663646739995</c:v>
                </c:pt>
                <c:pt idx="29">
                  <c:v>21693.077681650004</c:v>
                </c:pt>
                <c:pt idx="30">
                  <c:v>21693.077695810003</c:v>
                </c:pt>
                <c:pt idx="31">
                  <c:v>21693.077713410003</c:v>
                </c:pt>
                <c:pt idx="32">
                  <c:v>21381.077739109998</c:v>
                </c:pt>
                <c:pt idx="33">
                  <c:v>21327.097778830001</c:v>
                </c:pt>
                <c:pt idx="34">
                  <c:v>20983.963881209998</c:v>
                </c:pt>
                <c:pt idx="35">
                  <c:v>21474.501941599996</c:v>
                </c:pt>
                <c:pt idx="36">
                  <c:v>18597.697515060001</c:v>
                </c:pt>
                <c:pt idx="37">
                  <c:v>16083.036769360004</c:v>
                </c:pt>
                <c:pt idx="38">
                  <c:v>14174.793579769999</c:v>
                </c:pt>
                <c:pt idx="39">
                  <c:v>13030.39426841</c:v>
                </c:pt>
                <c:pt idx="40">
                  <c:v>12006.795505839998</c:v>
                </c:pt>
              </c:numCache>
            </c:numRef>
          </c:val>
          <c:extLst>
            <c:ext xmlns:c16="http://schemas.microsoft.com/office/drawing/2014/chart" uri="{C3380CC4-5D6E-409C-BE32-E72D297353CC}">
              <c16:uniqueId val="{0000000C-3577-4453-A7FA-FBEE57C64CCE}"/>
            </c:ext>
          </c:extLst>
        </c:ser>
        <c:ser>
          <c:idx val="3"/>
          <c:order val="8"/>
          <c:tx>
            <c:strRef>
              <c:f>'[1]Figure 2'!$B$41</c:f>
              <c:strCache>
                <c:ptCount val="1"/>
                <c:pt idx="0">
                  <c:v>Coordinated CER storage</c:v>
                </c:pt>
              </c:strCache>
            </c:strRef>
          </c:tx>
          <c:spPr>
            <a:solidFill>
              <a:srgbClr val="C964CF"/>
            </a:solidFill>
          </c:spPr>
          <c:invertIfNegative val="0"/>
          <c:val>
            <c:numRef>
              <c:f>'[1]Figure 2'!$D$41:$AR$41</c:f>
              <c:numCache>
                <c:formatCode>General</c:formatCode>
                <c:ptCount val="41"/>
                <c:pt idx="14">
                  <c:v>221.6</c:v>
                </c:pt>
                <c:pt idx="15">
                  <c:v>465.29018619000004</c:v>
                </c:pt>
                <c:pt idx="16">
                  <c:v>865.13984642999992</c:v>
                </c:pt>
                <c:pt idx="17">
                  <c:v>1338.8407940099999</c:v>
                </c:pt>
                <c:pt idx="18">
                  <c:v>1937.1426495200001</c:v>
                </c:pt>
                <c:pt idx="19">
                  <c:v>2620.4450699200002</c:v>
                </c:pt>
                <c:pt idx="20">
                  <c:v>3743.8874299999998</c:v>
                </c:pt>
                <c:pt idx="21">
                  <c:v>4770.5791716900003</c:v>
                </c:pt>
                <c:pt idx="22">
                  <c:v>5846.4554542400001</c:v>
                </c:pt>
                <c:pt idx="23">
                  <c:v>7042.2979878700007</c:v>
                </c:pt>
                <c:pt idx="24">
                  <c:v>8361.4890476300006</c:v>
                </c:pt>
                <c:pt idx="25">
                  <c:v>9839.4935214899997</c:v>
                </c:pt>
                <c:pt idx="26">
                  <c:v>11464.748876689999</c:v>
                </c:pt>
                <c:pt idx="27">
                  <c:v>12977.41934975</c:v>
                </c:pt>
                <c:pt idx="28">
                  <c:v>14627.435744200002</c:v>
                </c:pt>
                <c:pt idx="29">
                  <c:v>16413.658058339999</c:v>
                </c:pt>
                <c:pt idx="30">
                  <c:v>18060.132241390002</c:v>
                </c:pt>
                <c:pt idx="31">
                  <c:v>19750.714043559998</c:v>
                </c:pt>
                <c:pt idx="32">
                  <c:v>21472.450931310002</c:v>
                </c:pt>
                <c:pt idx="33">
                  <c:v>23272.111586849998</c:v>
                </c:pt>
                <c:pt idx="34">
                  <c:v>25126.731854120004</c:v>
                </c:pt>
                <c:pt idx="35">
                  <c:v>27101.767781199997</c:v>
                </c:pt>
                <c:pt idx="36">
                  <c:v>29164.206462939997</c:v>
                </c:pt>
                <c:pt idx="37">
                  <c:v>31151.919726319997</c:v>
                </c:pt>
                <c:pt idx="38">
                  <c:v>33201.676575929996</c:v>
                </c:pt>
                <c:pt idx="39">
                  <c:v>35298.205880759997</c:v>
                </c:pt>
                <c:pt idx="40">
                  <c:v>37297.144432159999</c:v>
                </c:pt>
              </c:numCache>
            </c:numRef>
          </c:val>
          <c:extLst>
            <c:ext xmlns:c16="http://schemas.microsoft.com/office/drawing/2014/chart" uri="{C3380CC4-5D6E-409C-BE32-E72D297353CC}">
              <c16:uniqueId val="{0000000D-3577-4453-A7FA-FBEE57C64CCE}"/>
            </c:ext>
          </c:extLst>
        </c:ser>
        <c:ser>
          <c:idx val="12"/>
          <c:order val="9"/>
          <c:tx>
            <c:strRef>
              <c:f>'[1]Figure 2'!$B$42</c:f>
              <c:strCache>
                <c:ptCount val="1"/>
                <c:pt idx="0">
                  <c:v>Passive CER storage</c:v>
                </c:pt>
              </c:strCache>
            </c:strRef>
          </c:tx>
          <c:spPr>
            <a:solidFill>
              <a:schemeClr val="bg1">
                <a:lumMod val="65000"/>
              </a:schemeClr>
            </a:solidFill>
            <a:ln>
              <a:noFill/>
            </a:ln>
            <a:effectLst/>
          </c:spPr>
          <c:invertIfNegative val="0"/>
          <c:dLbls>
            <c:dLbl>
              <c:idx val="40"/>
              <c:layout>
                <c:manualLayout>
                  <c:x val="9.2141616424126188E-2"/>
                  <c:y val="-1.2195818454579803E-2"/>
                </c:manualLayout>
              </c:layout>
              <c:tx>
                <c:rich>
                  <a:bodyPr rot="0" spcFirstLastPara="1" vertOverflow="ellipsis" vert="horz" wrap="square" lIns="38100" tIns="19050" rIns="38100" bIns="19050" anchor="ctr" anchorCtr="1">
                    <a:spAutoFit/>
                  </a:bodyPr>
                  <a:lstStyle/>
                  <a:p>
                    <a:pPr>
                      <a:defRPr sz="900" b="0" i="0" u="none" strike="noStrike" kern="1200" baseline="0">
                        <a:solidFill>
                          <a:schemeClr val="accent3">
                            <a:lumMod val="60000"/>
                            <a:lumOff val="40000"/>
                          </a:schemeClr>
                        </a:solidFill>
                        <a:latin typeface="Arial" panose="020B0604020202020204" pitchFamily="34" charset="0"/>
                        <a:ea typeface="+mn-ea"/>
                        <a:cs typeface="Arial" panose="020B0604020202020204" pitchFamily="34" charset="0"/>
                      </a:defRPr>
                    </a:pPr>
                    <a:fld id="{86DB7D52-D6D6-4564-A10B-D0B593A020C3}" type="SERIESNAME">
                      <a:rPr lang="en-US">
                        <a:solidFill>
                          <a:schemeClr val="bg1">
                            <a:lumMod val="75000"/>
                          </a:schemeClr>
                        </a:solidFill>
                      </a:rPr>
                      <a:pPr>
                        <a:defRPr sz="900" b="0" i="0" u="none" strike="noStrike" kern="1200" baseline="0">
                          <a:solidFill>
                            <a:schemeClr val="accent3">
                              <a:lumMod val="60000"/>
                              <a:lumOff val="40000"/>
                            </a:schemeClr>
                          </a:solidFill>
                          <a:latin typeface="Arial" panose="020B0604020202020204" pitchFamily="34" charset="0"/>
                          <a:ea typeface="+mn-ea"/>
                          <a:cs typeface="Arial" panose="020B0604020202020204" pitchFamily="34" charset="0"/>
                        </a:defRPr>
                      </a:pPr>
                      <a:t>[]</a:t>
                    </a:fld>
                    <a:endParaRPr/>
                  </a:p>
                </c:rich>
              </c:tx>
              <c:spPr>
                <a:noFill/>
                <a:ln>
                  <a:noFill/>
                </a:ln>
                <a:effectLst/>
              </c:spPr>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E-3577-4453-A7FA-FBEE57C64CC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2'!$D$42:$AR$42</c:f>
              <c:numCache>
                <c:formatCode>General</c:formatCode>
                <c:ptCount val="41"/>
                <c:pt idx="14">
                  <c:v>739.7</c:v>
                </c:pt>
                <c:pt idx="15">
                  <c:v>1026.785137674</c:v>
                </c:pt>
                <c:pt idx="16">
                  <c:v>1434.6788223250001</c:v>
                </c:pt>
                <c:pt idx="17">
                  <c:v>1798.3516263410002</c:v>
                </c:pt>
                <c:pt idx="18">
                  <c:v>2148.6049023850001</c:v>
                </c:pt>
                <c:pt idx="19">
                  <c:v>2439.9801881670001</c:v>
                </c:pt>
                <c:pt idx="20">
                  <c:v>2825.5890253200005</c:v>
                </c:pt>
                <c:pt idx="21">
                  <c:v>3273.1920156770002</c:v>
                </c:pt>
                <c:pt idx="22">
                  <c:v>3688.6152242939993</c:v>
                </c:pt>
                <c:pt idx="23">
                  <c:v>4094.3792594189999</c:v>
                </c:pt>
                <c:pt idx="24">
                  <c:v>4491.9035848809999</c:v>
                </c:pt>
                <c:pt idx="25">
                  <c:v>4888.3216921359999</c:v>
                </c:pt>
                <c:pt idx="26">
                  <c:v>5284.4391186499997</c:v>
                </c:pt>
                <c:pt idx="27">
                  <c:v>5584.9919789000005</c:v>
                </c:pt>
                <c:pt idx="28">
                  <c:v>5880.2880813499996</c:v>
                </c:pt>
                <c:pt idx="29">
                  <c:v>6156.0938889099998</c:v>
                </c:pt>
                <c:pt idx="30">
                  <c:v>6351.5586566200009</c:v>
                </c:pt>
                <c:pt idx="31">
                  <c:v>6499.6071555600001</c:v>
                </c:pt>
                <c:pt idx="32">
                  <c:v>6620.7485596300012</c:v>
                </c:pt>
                <c:pt idx="33">
                  <c:v>6708.9064568100002</c:v>
                </c:pt>
                <c:pt idx="34">
                  <c:v>6769.5486576699996</c:v>
                </c:pt>
                <c:pt idx="35">
                  <c:v>6827.6667581600004</c:v>
                </c:pt>
                <c:pt idx="36">
                  <c:v>6886.0221373699997</c:v>
                </c:pt>
                <c:pt idx="37">
                  <c:v>6890.1005714800003</c:v>
                </c:pt>
                <c:pt idx="38">
                  <c:v>6892.7872485300004</c:v>
                </c:pt>
                <c:pt idx="39">
                  <c:v>6852.4033627499985</c:v>
                </c:pt>
                <c:pt idx="40">
                  <c:v>6778.0103409200001</c:v>
                </c:pt>
              </c:numCache>
            </c:numRef>
          </c:val>
          <c:extLst>
            <c:ext xmlns:c16="http://schemas.microsoft.com/office/drawing/2014/chart" uri="{C3380CC4-5D6E-409C-BE32-E72D297353CC}">
              <c16:uniqueId val="{0000000F-3577-4453-A7FA-FBEE57C64CCE}"/>
            </c:ext>
          </c:extLst>
        </c:ser>
        <c:ser>
          <c:idx val="7"/>
          <c:order val="10"/>
          <c:tx>
            <c:strRef>
              <c:f>'[1]Figure 2'!$B$43</c:f>
              <c:strCache>
                <c:ptCount val="1"/>
                <c:pt idx="0">
                  <c:v>Offshore wind</c:v>
                </c:pt>
              </c:strCache>
            </c:strRef>
          </c:tx>
          <c:spPr>
            <a:solidFill>
              <a:srgbClr val="008000"/>
            </a:solidFill>
            <a:ln>
              <a:noFill/>
            </a:ln>
            <a:effectLst/>
          </c:spPr>
          <c:invertIfNegative val="0"/>
          <c:dLbls>
            <c:dLbl>
              <c:idx val="40"/>
              <c:layout>
                <c:manualLayout>
                  <c:x val="6.7309720449173702E-2"/>
                  <c:y val="-1.6122610210837416E-2"/>
                </c:manualLayout>
              </c:layout>
              <c:tx>
                <c:rich>
                  <a:bodyPr wrap="square" lIns="38100" tIns="19050" rIns="38100" bIns="19050" anchor="ctr">
                    <a:noAutofit/>
                  </a:bodyPr>
                  <a:lstStyle/>
                  <a:p>
                    <a:pPr>
                      <a:defRPr/>
                    </a:pPr>
                    <a:r>
                      <a:rPr lang="en-US" sz="900">
                        <a:solidFill>
                          <a:srgbClr val="008000"/>
                        </a:solidFill>
                        <a:latin typeface="Arial" panose="020B0604020202020204" pitchFamily="34" charset="0"/>
                        <a:cs typeface="Arial" panose="020B0604020202020204" pitchFamily="34" charset="0"/>
                      </a:rPr>
                      <a:t>Offshore wind</a:t>
                    </a:r>
                  </a:p>
                </c:rich>
              </c:tx>
              <c:spPr>
                <a:noFill/>
                <a:ln>
                  <a:noFill/>
                </a:ln>
                <a:effectLst/>
              </c:spPr>
              <c:showLegendKey val="0"/>
              <c:showVal val="1"/>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15:layout>
                    <c:manualLayout>
                      <c:w val="0.12857603551639143"/>
                      <c:h val="2.2670580567914954E-2"/>
                    </c:manualLayout>
                  </c15:layout>
                  <c15:showDataLabelsRange val="0"/>
                </c:ext>
                <c:ext xmlns:c16="http://schemas.microsoft.com/office/drawing/2014/chart" uri="{C3380CC4-5D6E-409C-BE32-E72D297353CC}">
                  <c16:uniqueId val="{00000010-3577-4453-A7FA-FBEE57C64CCE}"/>
                </c:ext>
              </c:extLst>
            </c:dLbl>
            <c:spPr>
              <a:solidFill>
                <a:sysClr val="window" lastClr="FFFFFF"/>
              </a:solidFill>
              <a:ln>
                <a:solidFill>
                  <a:srgbClr val="222324">
                    <a:lumMod val="65000"/>
                    <a:lumOff val="35000"/>
                  </a:srgbClr>
                </a:solid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c15:spPr>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2'!$D$43:$AR$43</c:f>
              <c:numCache>
                <c:formatCode>General</c:formatCode>
                <c:ptCount val="41"/>
                <c:pt idx="14">
                  <c:v>0</c:v>
                </c:pt>
                <c:pt idx="15">
                  <c:v>0</c:v>
                </c:pt>
                <c:pt idx="16">
                  <c:v>0</c:v>
                </c:pt>
                <c:pt idx="17">
                  <c:v>0</c:v>
                </c:pt>
                <c:pt idx="18">
                  <c:v>0</c:v>
                </c:pt>
                <c:pt idx="19">
                  <c:v>0</c:v>
                </c:pt>
                <c:pt idx="20">
                  <c:v>0</c:v>
                </c:pt>
                <c:pt idx="21">
                  <c:v>1000</c:v>
                </c:pt>
                <c:pt idx="22">
                  <c:v>2000</c:v>
                </c:pt>
                <c:pt idx="23">
                  <c:v>2666.6666587499999</c:v>
                </c:pt>
                <c:pt idx="24">
                  <c:v>3333.33331735</c:v>
                </c:pt>
                <c:pt idx="25">
                  <c:v>3999.9999766699998</c:v>
                </c:pt>
                <c:pt idx="26">
                  <c:v>4999.9999648699995</c:v>
                </c:pt>
                <c:pt idx="27">
                  <c:v>5999.9999528899998</c:v>
                </c:pt>
                <c:pt idx="28">
                  <c:v>6999.9999408399999</c:v>
                </c:pt>
                <c:pt idx="29">
                  <c:v>7999.9999808299999</c:v>
                </c:pt>
                <c:pt idx="30">
                  <c:v>8999.9999619400005</c:v>
                </c:pt>
                <c:pt idx="31">
                  <c:v>8999.9999619400005</c:v>
                </c:pt>
                <c:pt idx="32">
                  <c:v>8999.9999619400005</c:v>
                </c:pt>
                <c:pt idx="33">
                  <c:v>8999.9999619400005</c:v>
                </c:pt>
                <c:pt idx="34">
                  <c:v>8999.9999619400005</c:v>
                </c:pt>
                <c:pt idx="35">
                  <c:v>8999.9999619400005</c:v>
                </c:pt>
                <c:pt idx="36">
                  <c:v>8999.9999619400005</c:v>
                </c:pt>
                <c:pt idx="37">
                  <c:v>8999.9999619400005</c:v>
                </c:pt>
                <c:pt idx="38">
                  <c:v>8999.9999619400005</c:v>
                </c:pt>
                <c:pt idx="39">
                  <c:v>8999.9999619400005</c:v>
                </c:pt>
                <c:pt idx="40">
                  <c:v>8999.9999619400005</c:v>
                </c:pt>
              </c:numCache>
            </c:numRef>
          </c:val>
          <c:extLst>
            <c:ext xmlns:c16="http://schemas.microsoft.com/office/drawing/2014/chart" uri="{C3380CC4-5D6E-409C-BE32-E72D297353CC}">
              <c16:uniqueId val="{00000011-3577-4453-A7FA-FBEE57C64CCE}"/>
            </c:ext>
          </c:extLst>
        </c:ser>
        <c:ser>
          <c:idx val="8"/>
          <c:order val="11"/>
          <c:tx>
            <c:strRef>
              <c:f>'[1]Figure 2'!$B$44</c:f>
              <c:strCache>
                <c:ptCount val="1"/>
                <c:pt idx="0">
                  <c:v>Onshore wind</c:v>
                </c:pt>
              </c:strCache>
            </c:strRef>
          </c:tx>
          <c:spPr>
            <a:solidFill>
              <a:srgbClr val="A1D884"/>
            </a:solidFill>
            <a:ln>
              <a:noFill/>
            </a:ln>
            <a:effectLst/>
          </c:spPr>
          <c:invertIfNegative val="0"/>
          <c:dLbls>
            <c:dLbl>
              <c:idx val="40"/>
              <c:layout>
                <c:manualLayout>
                  <c:x val="6.7364963059992636E-2"/>
                  <c:y val="-2.8941271440681648E-3"/>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rgbClr val="92D050"/>
                      </a:solidFill>
                      <a:latin typeface="Arial" panose="020B0604020202020204" pitchFamily="34" charset="0"/>
                      <a:ea typeface="+mn-ea"/>
                      <a:cs typeface="Arial" panose="020B0604020202020204" pitchFamily="34" charset="0"/>
                    </a:defRPr>
                  </a:pPr>
                  <a:endParaRPr lang="en-US"/>
                </a:p>
              </c:txPr>
              <c:showLegendKey val="0"/>
              <c:showVal val="0"/>
              <c:showCatName val="0"/>
              <c:showSerName val="1"/>
              <c:showPercent val="0"/>
              <c:showBubbleSize val="0"/>
              <c:extLst>
                <c:ext xmlns:c15="http://schemas.microsoft.com/office/drawing/2012/chart" uri="{CE6537A1-D6FC-4f65-9D91-7224C49458BB}">
                  <c15:layout>
                    <c:manualLayout>
                      <c:w val="0.14906193584849969"/>
                      <c:h val="3.7049030998972783E-2"/>
                    </c:manualLayout>
                  </c15:layout>
                </c:ext>
                <c:ext xmlns:c16="http://schemas.microsoft.com/office/drawing/2014/chart" uri="{C3380CC4-5D6E-409C-BE32-E72D297353CC}">
                  <c16:uniqueId val="{00000012-3577-4453-A7FA-FBEE57C64CC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92D050"/>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2'!$D$44:$AR$44</c:f>
              <c:numCache>
                <c:formatCode>General</c:formatCode>
                <c:ptCount val="41"/>
                <c:pt idx="0">
                  <c:v>1903</c:v>
                </c:pt>
                <c:pt idx="1">
                  <c:v>2114</c:v>
                </c:pt>
                <c:pt idx="2">
                  <c:v>2554</c:v>
                </c:pt>
                <c:pt idx="3">
                  <c:v>3284</c:v>
                </c:pt>
                <c:pt idx="4">
                  <c:v>3503</c:v>
                </c:pt>
                <c:pt idx="5">
                  <c:v>3609</c:v>
                </c:pt>
                <c:pt idx="6">
                  <c:v>3952</c:v>
                </c:pt>
                <c:pt idx="7">
                  <c:v>4636</c:v>
                </c:pt>
                <c:pt idx="8">
                  <c:v>5598</c:v>
                </c:pt>
                <c:pt idx="9">
                  <c:v>6638</c:v>
                </c:pt>
                <c:pt idx="10">
                  <c:v>8385</c:v>
                </c:pt>
                <c:pt idx="11">
                  <c:v>9281</c:v>
                </c:pt>
                <c:pt idx="12">
                  <c:v>10095</c:v>
                </c:pt>
                <c:pt idx="13">
                  <c:v>10469</c:v>
                </c:pt>
                <c:pt idx="14">
                  <c:v>11969.8</c:v>
                </c:pt>
                <c:pt idx="15">
                  <c:v>12951.23</c:v>
                </c:pt>
                <c:pt idx="16">
                  <c:v>14252.999999999998</c:v>
                </c:pt>
                <c:pt idx="17">
                  <c:v>20711.710785599997</c:v>
                </c:pt>
                <c:pt idx="18">
                  <c:v>24619.599255229998</c:v>
                </c:pt>
                <c:pt idx="19">
                  <c:v>30942.407117290008</c:v>
                </c:pt>
                <c:pt idx="20">
                  <c:v>39258.590829300003</c:v>
                </c:pt>
                <c:pt idx="21">
                  <c:v>42671.100485510011</c:v>
                </c:pt>
                <c:pt idx="22">
                  <c:v>43077.888720620002</c:v>
                </c:pt>
                <c:pt idx="23">
                  <c:v>44661.299659300006</c:v>
                </c:pt>
                <c:pt idx="24">
                  <c:v>46124.775075380006</c:v>
                </c:pt>
                <c:pt idx="25">
                  <c:v>52402.602229000004</c:v>
                </c:pt>
                <c:pt idx="26">
                  <c:v>53262.953801210002</c:v>
                </c:pt>
                <c:pt idx="27">
                  <c:v>53035.903135850007</c:v>
                </c:pt>
                <c:pt idx="28">
                  <c:v>52972.903135850007</c:v>
                </c:pt>
                <c:pt idx="29">
                  <c:v>52191.423137250007</c:v>
                </c:pt>
                <c:pt idx="30">
                  <c:v>51864.723143860007</c:v>
                </c:pt>
                <c:pt idx="31">
                  <c:v>51794.122107399999</c:v>
                </c:pt>
                <c:pt idx="32">
                  <c:v>51607.812107400001</c:v>
                </c:pt>
                <c:pt idx="33">
                  <c:v>52759.106880389998</c:v>
                </c:pt>
                <c:pt idx="34">
                  <c:v>51742.767173870008</c:v>
                </c:pt>
                <c:pt idx="35">
                  <c:v>54455.786186509999</c:v>
                </c:pt>
                <c:pt idx="36">
                  <c:v>55520.114839720001</c:v>
                </c:pt>
                <c:pt idx="37">
                  <c:v>55968.405934410002</c:v>
                </c:pt>
                <c:pt idx="38">
                  <c:v>55976.666617210001</c:v>
                </c:pt>
                <c:pt idx="39">
                  <c:v>59171.658494769996</c:v>
                </c:pt>
                <c:pt idx="40">
                  <c:v>59527.064747369994</c:v>
                </c:pt>
              </c:numCache>
            </c:numRef>
          </c:val>
          <c:extLst>
            <c:ext xmlns:c16="http://schemas.microsoft.com/office/drawing/2014/chart" uri="{C3380CC4-5D6E-409C-BE32-E72D297353CC}">
              <c16:uniqueId val="{00000013-3577-4453-A7FA-FBEE57C64CCE}"/>
            </c:ext>
          </c:extLst>
        </c:ser>
        <c:ser>
          <c:idx val="9"/>
          <c:order val="12"/>
          <c:tx>
            <c:strRef>
              <c:f>'[1]Figure 2'!$B$45</c:f>
              <c:strCache>
                <c:ptCount val="1"/>
                <c:pt idx="0">
                  <c:v>Utility solar</c:v>
                </c:pt>
              </c:strCache>
            </c:strRef>
          </c:tx>
          <c:spPr>
            <a:solidFill>
              <a:srgbClr val="FDD26E"/>
            </a:solidFill>
            <a:ln>
              <a:noFill/>
            </a:ln>
            <a:effectLst/>
          </c:spPr>
          <c:invertIfNegative val="0"/>
          <c:dLbls>
            <c:dLbl>
              <c:idx val="40"/>
              <c:layout>
                <c:manualLayout>
                  <c:x val="5.6617778090637609E-2"/>
                  <c:y val="-8.1966696659605074E-3"/>
                </c:manualLayout>
              </c:layout>
              <c:tx>
                <c:rich>
                  <a:bodyPr/>
                  <a:lstStyle/>
                  <a:p>
                    <a:fld id="{76F79217-3E1E-4A07-8A44-21E33796969F}" type="SERIESNAME">
                      <a:rPr lang="en-US" sz="900" b="0">
                        <a:latin typeface="Arial" panose="020B0604020202020204" pitchFamily="34" charset="0"/>
                        <a:cs typeface="Arial" panose="020B0604020202020204" pitchFamily="34" charset="0"/>
                      </a:rPr>
                      <a:pPr/>
                      <a:t>[]</a:t>
                    </a:fld>
                    <a:endParaRPr/>
                  </a:p>
                </c:rich>
              </c:tx>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14-3577-4453-A7FA-FBEE57C64CC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CC9900"/>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2'!$D$45:$AR$45</c:f>
              <c:numCache>
                <c:formatCode>General</c:formatCode>
                <c:ptCount val="41"/>
                <c:pt idx="0">
                  <c:v>0</c:v>
                </c:pt>
                <c:pt idx="1">
                  <c:v>0</c:v>
                </c:pt>
                <c:pt idx="2">
                  <c:v>0</c:v>
                </c:pt>
                <c:pt idx="3">
                  <c:v>0</c:v>
                </c:pt>
                <c:pt idx="4">
                  <c:v>102</c:v>
                </c:pt>
                <c:pt idx="5">
                  <c:v>155</c:v>
                </c:pt>
                <c:pt idx="6">
                  <c:v>211</c:v>
                </c:pt>
                <c:pt idx="7">
                  <c:v>318</c:v>
                </c:pt>
                <c:pt idx="8">
                  <c:v>2046</c:v>
                </c:pt>
                <c:pt idx="9">
                  <c:v>3071</c:v>
                </c:pt>
                <c:pt idx="10">
                  <c:v>4829</c:v>
                </c:pt>
                <c:pt idx="11">
                  <c:v>6042</c:v>
                </c:pt>
                <c:pt idx="12">
                  <c:v>7468</c:v>
                </c:pt>
                <c:pt idx="13">
                  <c:v>7923</c:v>
                </c:pt>
                <c:pt idx="14">
                  <c:v>9449.4</c:v>
                </c:pt>
                <c:pt idx="15">
                  <c:v>9542.840000000002</c:v>
                </c:pt>
                <c:pt idx="16">
                  <c:v>10566.52</c:v>
                </c:pt>
                <c:pt idx="17">
                  <c:v>12357.477774110002</c:v>
                </c:pt>
                <c:pt idx="18">
                  <c:v>13034.831386759999</c:v>
                </c:pt>
                <c:pt idx="19">
                  <c:v>13034.271397850001</c:v>
                </c:pt>
                <c:pt idx="20">
                  <c:v>15582.135111910002</c:v>
                </c:pt>
                <c:pt idx="21">
                  <c:v>21037.727698550003</c:v>
                </c:pt>
                <c:pt idx="22">
                  <c:v>22248.731592619999</c:v>
                </c:pt>
                <c:pt idx="23">
                  <c:v>22942.2584699</c:v>
                </c:pt>
                <c:pt idx="24">
                  <c:v>24421.588806880001</c:v>
                </c:pt>
                <c:pt idx="25">
                  <c:v>26268.687937810002</c:v>
                </c:pt>
                <c:pt idx="26">
                  <c:v>27604.272704570001</c:v>
                </c:pt>
                <c:pt idx="27">
                  <c:v>31144.695614470005</c:v>
                </c:pt>
                <c:pt idx="28">
                  <c:v>31096.195619430007</c:v>
                </c:pt>
                <c:pt idx="29">
                  <c:v>30946.165620500004</c:v>
                </c:pt>
                <c:pt idx="30">
                  <c:v>31166.509807880007</c:v>
                </c:pt>
                <c:pt idx="31">
                  <c:v>33673.70288995</c:v>
                </c:pt>
                <c:pt idx="32">
                  <c:v>35826.72982148001</c:v>
                </c:pt>
                <c:pt idx="33">
                  <c:v>39602.74435596</c:v>
                </c:pt>
                <c:pt idx="34">
                  <c:v>44287.967538719997</c:v>
                </c:pt>
                <c:pt idx="35">
                  <c:v>47877.038038730003</c:v>
                </c:pt>
                <c:pt idx="36">
                  <c:v>52315.293747719996</c:v>
                </c:pt>
                <c:pt idx="37">
                  <c:v>51918.384718199995</c:v>
                </c:pt>
                <c:pt idx="38">
                  <c:v>53769.513765690011</c:v>
                </c:pt>
                <c:pt idx="39">
                  <c:v>56345.871205200005</c:v>
                </c:pt>
                <c:pt idx="40">
                  <c:v>58263.28020144</c:v>
                </c:pt>
              </c:numCache>
            </c:numRef>
          </c:val>
          <c:extLst>
            <c:ext xmlns:c16="http://schemas.microsoft.com/office/drawing/2014/chart" uri="{C3380CC4-5D6E-409C-BE32-E72D297353CC}">
              <c16:uniqueId val="{00000015-3577-4453-A7FA-FBEE57C64CCE}"/>
            </c:ext>
          </c:extLst>
        </c:ser>
        <c:ser>
          <c:idx val="10"/>
          <c:order val="13"/>
          <c:tx>
            <c:strRef>
              <c:f>'[1]Figure 2'!$B$46</c:f>
              <c:strCache>
                <c:ptCount val="1"/>
                <c:pt idx="0">
                  <c:v>Rooftop solar and other distributed solar</c:v>
                </c:pt>
              </c:strCache>
            </c:strRef>
          </c:tx>
          <c:spPr>
            <a:solidFill>
              <a:srgbClr val="F8E08E"/>
            </a:solidFill>
            <a:ln>
              <a:noFill/>
            </a:ln>
            <a:effectLst/>
          </c:spPr>
          <c:invertIfNegative val="0"/>
          <c:dLbls>
            <c:dLbl>
              <c:idx val="40"/>
              <c:layout>
                <c:manualLayout>
                  <c:x val="9.5676002361668927E-2"/>
                  <c:y val="1.8774210896765351E-3"/>
                </c:manualLayout>
              </c:layout>
              <c:tx>
                <c:rich>
                  <a:bodyPr rot="0" spcFirstLastPara="1" vertOverflow="ellipsis" vert="horz" wrap="square" lIns="38100" tIns="19050" rIns="38100" bIns="19050" anchor="ctr" anchorCtr="0">
                    <a:spAutoFit/>
                  </a:bodyPr>
                  <a:lstStyle/>
                  <a:p>
                    <a:pPr algn="l">
                      <a:defRPr sz="900" b="1" i="0" u="none" strike="noStrike" kern="1200" baseline="0">
                        <a:solidFill>
                          <a:srgbClr val="FDD26E"/>
                        </a:solidFill>
                        <a:latin typeface="Arial" panose="020B0604020202020204" pitchFamily="34" charset="0"/>
                        <a:ea typeface="+mn-ea"/>
                        <a:cs typeface="Arial" panose="020B0604020202020204" pitchFamily="34" charset="0"/>
                      </a:defRPr>
                    </a:pPr>
                    <a:r>
                      <a:rPr lang="en-US" b="0"/>
                      <a:t>Rooftop</a:t>
                    </a:r>
                    <a:r>
                      <a:rPr lang="en-US" b="0" baseline="0"/>
                      <a:t> solar and other distributed solar</a:t>
                    </a:r>
                    <a:endParaRPr lang="en-US"/>
                  </a:p>
                </c:rich>
              </c:tx>
              <c:spPr>
                <a:noFill/>
                <a:ln>
                  <a:noFill/>
                </a:ln>
                <a:effectLst/>
              </c:spPr>
              <c:showLegendKey val="0"/>
              <c:showVal val="0"/>
              <c:showCatName val="0"/>
              <c:showSerName val="1"/>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6-3577-4453-A7FA-FBEE57C64CC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DD26E"/>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2'!$D$46:$AR$46</c:f>
              <c:numCache>
                <c:formatCode>General</c:formatCode>
                <c:ptCount val="41"/>
                <c:pt idx="0">
                  <c:v>216.86099495140002</c:v>
                </c:pt>
                <c:pt idx="1">
                  <c:v>927.22917983989998</c:v>
                </c:pt>
                <c:pt idx="2">
                  <c:v>1654.6587669297001</c:v>
                </c:pt>
                <c:pt idx="3">
                  <c:v>2485.1079339998</c:v>
                </c:pt>
                <c:pt idx="4">
                  <c:v>3202.3067771025999</c:v>
                </c:pt>
                <c:pt idx="5">
                  <c:v>3871.5975050844004</c:v>
                </c:pt>
                <c:pt idx="6">
                  <c:v>4452.4810635736003</c:v>
                </c:pt>
                <c:pt idx="7">
                  <c:v>5238.8492580844004</c:v>
                </c:pt>
                <c:pt idx="8">
                  <c:v>6539.823483511901</c:v>
                </c:pt>
                <c:pt idx="9">
                  <c:v>8324.8494144668002</c:v>
                </c:pt>
                <c:pt idx="10">
                  <c:v>10796.971490731699</c:v>
                </c:pt>
                <c:pt idx="11">
                  <c:v>13879.868878928499</c:v>
                </c:pt>
                <c:pt idx="12">
                  <c:v>16475.075789799499</c:v>
                </c:pt>
                <c:pt idx="13">
                  <c:v>19192.704729685902</c:v>
                </c:pt>
                <c:pt idx="14">
                  <c:v>21308.2</c:v>
                </c:pt>
                <c:pt idx="15">
                  <c:v>23481.912263490005</c:v>
                </c:pt>
                <c:pt idx="16">
                  <c:v>25655.630661669999</c:v>
                </c:pt>
                <c:pt idx="17">
                  <c:v>27915.604499630004</c:v>
                </c:pt>
                <c:pt idx="18">
                  <c:v>30593.118009490001</c:v>
                </c:pt>
                <c:pt idx="19">
                  <c:v>33321.799981709999</c:v>
                </c:pt>
                <c:pt idx="20">
                  <c:v>36061.941989300001</c:v>
                </c:pt>
                <c:pt idx="21">
                  <c:v>38515.139500000005</c:v>
                </c:pt>
                <c:pt idx="22">
                  <c:v>40888.6865005</c:v>
                </c:pt>
                <c:pt idx="23">
                  <c:v>43439.329500699998</c:v>
                </c:pt>
                <c:pt idx="24">
                  <c:v>45834.573500400009</c:v>
                </c:pt>
                <c:pt idx="25">
                  <c:v>48326.847519899995</c:v>
                </c:pt>
                <c:pt idx="26">
                  <c:v>50769.206982900003</c:v>
                </c:pt>
                <c:pt idx="27">
                  <c:v>53107.710983600002</c:v>
                </c:pt>
                <c:pt idx="28">
                  <c:v>55428.204494400001</c:v>
                </c:pt>
                <c:pt idx="29">
                  <c:v>57785.069990299999</c:v>
                </c:pt>
                <c:pt idx="30">
                  <c:v>60155.329499300002</c:v>
                </c:pt>
                <c:pt idx="31">
                  <c:v>62437.254494599998</c:v>
                </c:pt>
                <c:pt idx="32">
                  <c:v>64778.1059647</c:v>
                </c:pt>
                <c:pt idx="33">
                  <c:v>67027.775984300009</c:v>
                </c:pt>
                <c:pt idx="34">
                  <c:v>69285.537500499995</c:v>
                </c:pt>
                <c:pt idx="35">
                  <c:v>71808.187511100012</c:v>
                </c:pt>
                <c:pt idx="36">
                  <c:v>74544.509025799998</c:v>
                </c:pt>
                <c:pt idx="37">
                  <c:v>77217.909479399983</c:v>
                </c:pt>
                <c:pt idx="38">
                  <c:v>80001.295000700004</c:v>
                </c:pt>
                <c:pt idx="39">
                  <c:v>82839.644000900007</c:v>
                </c:pt>
                <c:pt idx="40">
                  <c:v>85741.994024800006</c:v>
                </c:pt>
              </c:numCache>
            </c:numRef>
          </c:val>
          <c:extLst>
            <c:ext xmlns:c16="http://schemas.microsoft.com/office/drawing/2014/chart" uri="{C3380CC4-5D6E-409C-BE32-E72D297353CC}">
              <c16:uniqueId val="{00000017-3577-4453-A7FA-FBEE57C64CCE}"/>
            </c:ext>
          </c:extLst>
        </c:ser>
        <c:dLbls>
          <c:showLegendKey val="0"/>
          <c:showVal val="0"/>
          <c:showCatName val="0"/>
          <c:showSerName val="0"/>
          <c:showPercent val="0"/>
          <c:showBubbleSize val="0"/>
        </c:dLbls>
        <c:gapWidth val="40"/>
        <c:overlap val="100"/>
        <c:axId val="1470062688"/>
        <c:axId val="1470060392"/>
      </c:barChart>
      <c:lineChart>
        <c:grouping val="standard"/>
        <c:varyColors val="0"/>
        <c:ser>
          <c:idx val="13"/>
          <c:order val="14"/>
          <c:tx>
            <c:strRef>
              <c:f>'[1]Figure 2'!$B$48</c:f>
              <c:strCache>
                <c:ptCount val="1"/>
                <c:pt idx="0">
                  <c:v>Dispatchable capacity</c:v>
                </c:pt>
              </c:strCache>
            </c:strRef>
          </c:tx>
          <c:spPr>
            <a:ln w="28575" cap="rnd">
              <a:solidFill>
                <a:srgbClr val="424242"/>
              </a:solidFill>
              <a:prstDash val="solid"/>
              <a:round/>
            </a:ln>
            <a:effectLst/>
          </c:spPr>
          <c:marker>
            <c:symbol val="none"/>
          </c:marker>
          <c:dLbls>
            <c:dLbl>
              <c:idx val="40"/>
              <c:layout>
                <c:manualLayout>
                  <c:x val="9.1219779167466125E-3"/>
                  <c:y val="7.7434219632453788E-3"/>
                </c:manualLayout>
              </c:layout>
              <c:tx>
                <c:rich>
                  <a:bodyPr/>
                  <a:lstStyle/>
                  <a:p>
                    <a:r>
                      <a:rPr lang="en-US" b="0">
                        <a:solidFill>
                          <a:srgbClr val="424242"/>
                        </a:solidFill>
                      </a:rPr>
                      <a:t>Dispatchable capacity</a:t>
                    </a:r>
                    <a:endParaRPr lang="en-US">
                      <a:solidFill>
                        <a:srgbClr val="424242"/>
                      </a:solidFill>
                    </a:endParaRPr>
                  </a:p>
                </c:rich>
              </c:tx>
              <c:dLblPos val="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8-3577-4453-A7FA-FBEE57C64CC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575A5D"/>
                    </a:solidFill>
                    <a:latin typeface="Arial" panose="020B0604020202020204" pitchFamily="34" charset="0"/>
                    <a:ea typeface="+mn-ea"/>
                    <a:cs typeface="Arial" panose="020B0604020202020204" pitchFamily="34" charset="0"/>
                  </a:defRPr>
                </a:pPr>
                <a:endParaRPr lang="en-US"/>
              </a:p>
            </c:txPr>
            <c:dLblPos val="r"/>
            <c:showLegendKey val="0"/>
            <c:showVal val="0"/>
            <c:showCatName val="0"/>
            <c:showSerName val="0"/>
            <c:showPercent val="0"/>
            <c:showBubbleSize val="0"/>
            <c:extLst>
              <c:ext xmlns:c15="http://schemas.microsoft.com/office/drawing/2012/chart" uri="{CE6537A1-D6FC-4f65-9D91-7224C49458BB}">
                <c15:showLeaderLines val="0"/>
              </c:ext>
            </c:extLst>
          </c:dLbls>
          <c:cat>
            <c:strRef>
              <c:f>'[1]Figure 2'!$D$34:$AR$34</c:f>
              <c:strCache>
                <c:ptCount val="41"/>
                <c:pt idx="0">
                  <c:v>2009-10</c:v>
                </c:pt>
                <c:pt idx="1">
                  <c:v>2010-11</c:v>
                </c:pt>
                <c:pt idx="2">
                  <c:v>2011-12</c:v>
                </c:pt>
                <c:pt idx="3">
                  <c:v>2012-13</c:v>
                </c:pt>
                <c:pt idx="4">
                  <c:v>2013-14</c:v>
                </c:pt>
                <c:pt idx="5">
                  <c:v>2014-15</c:v>
                </c:pt>
                <c:pt idx="6">
                  <c:v>2015-16</c:v>
                </c:pt>
                <c:pt idx="7">
                  <c:v>2016-17</c:v>
                </c:pt>
                <c:pt idx="8">
                  <c:v>2017-18</c:v>
                </c:pt>
                <c:pt idx="9">
                  <c:v>2018-19</c:v>
                </c:pt>
                <c:pt idx="10">
                  <c:v>2019-20</c:v>
                </c:pt>
                <c:pt idx="11">
                  <c:v>2020-21</c:v>
                </c:pt>
                <c:pt idx="12">
                  <c:v>2021-22</c:v>
                </c:pt>
                <c:pt idx="13">
                  <c:v>2022-23</c:v>
                </c:pt>
                <c:pt idx="14">
                  <c:v>2023-24</c:v>
                </c:pt>
                <c:pt idx="15">
                  <c:v>2024-25</c:v>
                </c:pt>
                <c:pt idx="16">
                  <c:v>2025-26</c:v>
                </c:pt>
                <c:pt idx="17">
                  <c:v>2026-27</c:v>
                </c:pt>
                <c:pt idx="18">
                  <c:v>2027-28</c:v>
                </c:pt>
                <c:pt idx="19">
                  <c:v>2028-29</c:v>
                </c:pt>
                <c:pt idx="20">
                  <c:v>2029-30</c:v>
                </c:pt>
                <c:pt idx="21">
                  <c:v>2030-31</c:v>
                </c:pt>
                <c:pt idx="22">
                  <c:v>2031-32</c:v>
                </c:pt>
                <c:pt idx="23">
                  <c:v>2032-33</c:v>
                </c:pt>
                <c:pt idx="24">
                  <c:v>2033-34</c:v>
                </c:pt>
                <c:pt idx="25">
                  <c:v>2034-35</c:v>
                </c:pt>
                <c:pt idx="26">
                  <c:v>2035-36</c:v>
                </c:pt>
                <c:pt idx="27">
                  <c:v>2036-37</c:v>
                </c:pt>
                <c:pt idx="28">
                  <c:v>2037-38</c:v>
                </c:pt>
                <c:pt idx="29">
                  <c:v>2038-39</c:v>
                </c:pt>
                <c:pt idx="30">
                  <c:v>2039-40</c:v>
                </c:pt>
                <c:pt idx="31">
                  <c:v>2040-41</c:v>
                </c:pt>
                <c:pt idx="32">
                  <c:v>2041-42</c:v>
                </c:pt>
                <c:pt idx="33">
                  <c:v>2042-43</c:v>
                </c:pt>
                <c:pt idx="34">
                  <c:v>2043-44</c:v>
                </c:pt>
                <c:pt idx="35">
                  <c:v>2044-45</c:v>
                </c:pt>
                <c:pt idx="36">
                  <c:v>2045-46</c:v>
                </c:pt>
                <c:pt idx="37">
                  <c:v>2046-47</c:v>
                </c:pt>
                <c:pt idx="38">
                  <c:v>2047-48</c:v>
                </c:pt>
                <c:pt idx="39">
                  <c:v>2048-49</c:v>
                </c:pt>
                <c:pt idx="40">
                  <c:v>2049-50</c:v>
                </c:pt>
              </c:strCache>
            </c:strRef>
          </c:cat>
          <c:val>
            <c:numRef>
              <c:f>'[1]Figure 2'!$D$48:$AR$48</c:f>
              <c:numCache>
                <c:formatCode>General</c:formatCode>
                <c:ptCount val="41"/>
                <c:pt idx="0">
                  <c:v>49494</c:v>
                </c:pt>
                <c:pt idx="1">
                  <c:v>49838</c:v>
                </c:pt>
                <c:pt idx="2">
                  <c:v>49558</c:v>
                </c:pt>
                <c:pt idx="3">
                  <c:v>49366</c:v>
                </c:pt>
                <c:pt idx="4">
                  <c:v>49116</c:v>
                </c:pt>
                <c:pt idx="5">
                  <c:v>48200</c:v>
                </c:pt>
                <c:pt idx="6">
                  <c:v>48171</c:v>
                </c:pt>
                <c:pt idx="7">
                  <c:v>47451</c:v>
                </c:pt>
                <c:pt idx="8">
                  <c:v>45776</c:v>
                </c:pt>
                <c:pt idx="9">
                  <c:v>46011</c:v>
                </c:pt>
                <c:pt idx="10">
                  <c:v>46011</c:v>
                </c:pt>
                <c:pt idx="11">
                  <c:v>46427</c:v>
                </c:pt>
                <c:pt idx="12">
                  <c:v>46416</c:v>
                </c:pt>
                <c:pt idx="13">
                  <c:v>46319</c:v>
                </c:pt>
                <c:pt idx="14">
                  <c:v>44148</c:v>
                </c:pt>
                <c:pt idx="15">
                  <c:v>45539.730186289999</c:v>
                </c:pt>
                <c:pt idx="16">
                  <c:v>47832.882384479999</c:v>
                </c:pt>
                <c:pt idx="17">
                  <c:v>49459.128092349994</c:v>
                </c:pt>
                <c:pt idx="18">
                  <c:v>50810.989831769992</c:v>
                </c:pt>
                <c:pt idx="19">
                  <c:v>52253.007049619999</c:v>
                </c:pt>
                <c:pt idx="20">
                  <c:v>53176.683107839999</c:v>
                </c:pt>
                <c:pt idx="21">
                  <c:v>54232.422566019995</c:v>
                </c:pt>
                <c:pt idx="22">
                  <c:v>56061.964892869997</c:v>
                </c:pt>
                <c:pt idx="23">
                  <c:v>56759.791801860003</c:v>
                </c:pt>
                <c:pt idx="24">
                  <c:v>55040.23285601</c:v>
                </c:pt>
                <c:pt idx="25">
                  <c:v>56097.608468449995</c:v>
                </c:pt>
                <c:pt idx="26">
                  <c:v>58693.768180769999</c:v>
                </c:pt>
                <c:pt idx="27">
                  <c:v>60172.908665429997</c:v>
                </c:pt>
                <c:pt idx="28">
                  <c:v>62181.829544299995</c:v>
                </c:pt>
                <c:pt idx="29">
                  <c:v>64860.385893350001</c:v>
                </c:pt>
                <c:pt idx="30">
                  <c:v>65734.100090569991</c:v>
                </c:pt>
                <c:pt idx="31">
                  <c:v>67999.866018599991</c:v>
                </c:pt>
                <c:pt idx="32">
                  <c:v>69456.782932050002</c:v>
                </c:pt>
                <c:pt idx="33">
                  <c:v>72150.613836669989</c:v>
                </c:pt>
                <c:pt idx="34">
                  <c:v>74329.970011490004</c:v>
                </c:pt>
                <c:pt idx="35">
                  <c:v>76539.74397513998</c:v>
                </c:pt>
                <c:pt idx="36">
                  <c:v>74993.368230339998</c:v>
                </c:pt>
                <c:pt idx="37">
                  <c:v>73535.950748019997</c:v>
                </c:pt>
                <c:pt idx="38">
                  <c:v>73127.224408039998</c:v>
                </c:pt>
                <c:pt idx="39">
                  <c:v>74227.756857789995</c:v>
                </c:pt>
                <c:pt idx="40">
                  <c:v>74717.32664662</c:v>
                </c:pt>
              </c:numCache>
            </c:numRef>
          </c:val>
          <c:smooth val="0"/>
          <c:extLst>
            <c:ext xmlns:c16="http://schemas.microsoft.com/office/drawing/2014/chart" uri="{C3380CC4-5D6E-409C-BE32-E72D297353CC}">
              <c16:uniqueId val="{00000019-3577-4453-A7FA-FBEE57C64CCE}"/>
            </c:ext>
          </c:extLst>
        </c:ser>
        <c:dLbls>
          <c:showLegendKey val="0"/>
          <c:showVal val="0"/>
          <c:showCatName val="0"/>
          <c:showSerName val="0"/>
          <c:showPercent val="0"/>
          <c:showBubbleSize val="0"/>
        </c:dLbls>
        <c:marker val="1"/>
        <c:smooth val="0"/>
        <c:axId val="1470062688"/>
        <c:axId val="1470060392"/>
      </c:lineChart>
      <c:catAx>
        <c:axId val="1470062688"/>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0" spcFirstLastPara="1" vertOverflow="ellipsis" vert="horz" wrap="square" anchor="ctr" anchorCtr="1"/>
          <a:lstStyle/>
          <a:p>
            <a:pPr>
              <a:defRPr sz="900" b="0" i="0" u="none" strike="noStrike" kern="1200" baseline="0">
                <a:solidFill>
                  <a:srgbClr val="424242"/>
                </a:solidFill>
                <a:latin typeface="Arial" panose="020B0604020202020204" pitchFamily="34" charset="0"/>
                <a:ea typeface="+mn-ea"/>
                <a:cs typeface="Arial" panose="020B0604020202020204" pitchFamily="34" charset="0"/>
              </a:defRPr>
            </a:pPr>
            <a:endParaRPr lang="en-US"/>
          </a:p>
        </c:txPr>
        <c:crossAx val="1470060392"/>
        <c:crosses val="autoZero"/>
        <c:auto val="1"/>
        <c:lblAlgn val="ctr"/>
        <c:lblOffset val="100"/>
        <c:tickLblSkip val="10"/>
        <c:tickMarkSkip val="2"/>
        <c:noMultiLvlLbl val="0"/>
      </c:catAx>
      <c:valAx>
        <c:axId val="1470060392"/>
        <c:scaling>
          <c:orientation val="minMax"/>
        </c:scaling>
        <c:delete val="0"/>
        <c:axPos val="l"/>
        <c:majorGridlines>
          <c:spPr>
            <a:ln w="9525" cap="flat" cmpd="sng" algn="ctr">
              <a:solidFill>
                <a:schemeClr val="bg1">
                  <a:lumMod val="75000"/>
                </a:schemeClr>
              </a:solidFill>
              <a:round/>
            </a:ln>
            <a:effectLst/>
          </c:spPr>
        </c:majorGridlines>
        <c:title>
          <c:tx>
            <c:rich>
              <a:bodyPr/>
              <a:lstStyle/>
              <a:p>
                <a:pPr>
                  <a:defRPr/>
                </a:pPr>
                <a:r>
                  <a:rPr lang="en-AU"/>
                  <a:t>Capacity (GW)</a:t>
                </a:r>
              </a:p>
            </c:rich>
          </c:tx>
          <c:overlay val="0"/>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424242"/>
                </a:solidFill>
                <a:latin typeface="Arial" panose="020B0604020202020204" pitchFamily="34" charset="0"/>
                <a:ea typeface="+mn-ea"/>
                <a:cs typeface="Arial" panose="020B0604020202020204" pitchFamily="34" charset="0"/>
              </a:defRPr>
            </a:pPr>
            <a:endParaRPr lang="en-US"/>
          </a:p>
        </c:txPr>
        <c:crossAx val="1470062688"/>
        <c:crosses val="autoZero"/>
        <c:crossBetween val="between"/>
        <c:majorUnit val="50000"/>
        <c:dispUnits>
          <c:builtInUnit val="thousands"/>
        </c:dispUnits>
      </c:valAx>
    </c:plotArea>
    <c:plotVisOnly val="1"/>
    <c:dispBlanksAs val="gap"/>
    <c:showDLblsOverMax val="0"/>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2" Type="http://schemas.openxmlformats.org/officeDocument/2006/relationships/image" Target="../media/image18.svg"/><Relationship Id="rId1" Type="http://schemas.openxmlformats.org/officeDocument/2006/relationships/image" Target="../media/image17.png"/></Relationships>
</file>

<file path=xl/drawings/_rels/drawing10.xml.rels><?xml version="1.0" encoding="UTF-8" standalone="yes"?>
<Relationships xmlns="http://schemas.openxmlformats.org/package/2006/relationships"><Relationship Id="rId1" Type="http://schemas.openxmlformats.org/officeDocument/2006/relationships/chart" Target="../charts/chart1.xml"/></Relationships>
</file>

<file path=xl/drawings/_rels/drawing12.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svg"/><Relationship Id="rId1" Type="http://schemas.openxmlformats.org/officeDocument/2006/relationships/image" Target="../media/image22.png"/><Relationship Id="rId4" Type="http://schemas.openxmlformats.org/officeDocument/2006/relationships/image" Target="../media/image25.sv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1.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4.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35.png"/></Relationships>
</file>

<file path=xl/drawings/_rels/drawing21.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23.xml.rels><?xml version="1.0" encoding="UTF-8" standalone="yes"?>
<Relationships xmlns="http://schemas.openxmlformats.org/package/2006/relationships"><Relationship Id="rId8" Type="http://schemas.openxmlformats.org/officeDocument/2006/relationships/image" Target="../media/image49.svg"/><Relationship Id="rId3" Type="http://schemas.openxmlformats.org/officeDocument/2006/relationships/image" Target="../media/image44.png"/><Relationship Id="rId7" Type="http://schemas.openxmlformats.org/officeDocument/2006/relationships/image" Target="../media/image48.png"/><Relationship Id="rId12" Type="http://schemas.openxmlformats.org/officeDocument/2006/relationships/image" Target="../media/image53.svg"/><Relationship Id="rId2" Type="http://schemas.openxmlformats.org/officeDocument/2006/relationships/image" Target="../media/image43.svg"/><Relationship Id="rId1" Type="http://schemas.openxmlformats.org/officeDocument/2006/relationships/image" Target="../media/image42.png"/><Relationship Id="rId6" Type="http://schemas.openxmlformats.org/officeDocument/2006/relationships/image" Target="../media/image47.svg"/><Relationship Id="rId11" Type="http://schemas.openxmlformats.org/officeDocument/2006/relationships/image" Target="../media/image52.png"/><Relationship Id="rId5" Type="http://schemas.openxmlformats.org/officeDocument/2006/relationships/image" Target="../media/image46.png"/><Relationship Id="rId10" Type="http://schemas.openxmlformats.org/officeDocument/2006/relationships/image" Target="../media/image51.svg"/><Relationship Id="rId4" Type="http://schemas.openxmlformats.org/officeDocument/2006/relationships/image" Target="../media/image45.svg"/><Relationship Id="rId9" Type="http://schemas.openxmlformats.org/officeDocument/2006/relationships/image" Target="../media/image50.png"/></Relationships>
</file>

<file path=xl/drawings/_rels/drawing24.xml.rels><?xml version="1.0" encoding="UTF-8" standalone="yes"?>
<Relationships xmlns="http://schemas.openxmlformats.org/package/2006/relationships"><Relationship Id="rId1" Type="http://schemas.openxmlformats.org/officeDocument/2006/relationships/image" Target="../media/image5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55.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9.emf"/><Relationship Id="rId1" Type="http://schemas.openxmlformats.org/officeDocument/2006/relationships/image" Target="../media/image58.emf"/></Relationships>
</file>

<file path=xl/drawings/_rels/drawing28.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 Id="rId5" Type="http://schemas.openxmlformats.org/officeDocument/2006/relationships/image" Target="../media/image64.png"/><Relationship Id="rId4" Type="http://schemas.openxmlformats.org/officeDocument/2006/relationships/image" Target="../media/image63.png"/></Relationships>
</file>

<file path=xl/drawings/_rels/drawing29.xml.rels><?xml version="1.0" encoding="UTF-8" standalone="yes"?>
<Relationships xmlns="http://schemas.openxmlformats.org/package/2006/relationships"><Relationship Id="rId3" Type="http://schemas.openxmlformats.org/officeDocument/2006/relationships/image" Target="../media/image67.png"/><Relationship Id="rId2" Type="http://schemas.openxmlformats.org/officeDocument/2006/relationships/image" Target="../media/image66.png"/><Relationship Id="rId1" Type="http://schemas.openxmlformats.org/officeDocument/2006/relationships/image" Target="../media/image65.png"/><Relationship Id="rId5" Type="http://schemas.openxmlformats.org/officeDocument/2006/relationships/image" Target="../media/image69.png"/><Relationship Id="rId4" Type="http://schemas.openxmlformats.org/officeDocument/2006/relationships/image" Target="../media/image68.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 Id="rId5" Type="http://schemas.openxmlformats.org/officeDocument/2006/relationships/image" Target="../media/image74.png"/><Relationship Id="rId4" Type="http://schemas.openxmlformats.org/officeDocument/2006/relationships/image" Target="../media/image73.png"/></Relationships>
</file>

<file path=xl/drawings/_rels/drawing31.xml.rels><?xml version="1.0" encoding="UTF-8" standalone="yes"?>
<Relationships xmlns="http://schemas.openxmlformats.org/package/2006/relationships"><Relationship Id="rId8" Type="http://schemas.openxmlformats.org/officeDocument/2006/relationships/image" Target="../media/image82.png"/><Relationship Id="rId13" Type="http://schemas.openxmlformats.org/officeDocument/2006/relationships/image" Target="../media/image87.png"/><Relationship Id="rId18" Type="http://schemas.openxmlformats.org/officeDocument/2006/relationships/image" Target="../media/image92.png"/><Relationship Id="rId3" Type="http://schemas.openxmlformats.org/officeDocument/2006/relationships/image" Target="../media/image77.png"/><Relationship Id="rId7" Type="http://schemas.openxmlformats.org/officeDocument/2006/relationships/image" Target="../media/image81.png"/><Relationship Id="rId12" Type="http://schemas.openxmlformats.org/officeDocument/2006/relationships/image" Target="../media/image86.png"/><Relationship Id="rId17" Type="http://schemas.openxmlformats.org/officeDocument/2006/relationships/image" Target="../media/image91.png"/><Relationship Id="rId2" Type="http://schemas.openxmlformats.org/officeDocument/2006/relationships/image" Target="../media/image76.png"/><Relationship Id="rId16" Type="http://schemas.openxmlformats.org/officeDocument/2006/relationships/image" Target="../media/image90.png"/><Relationship Id="rId20" Type="http://schemas.openxmlformats.org/officeDocument/2006/relationships/image" Target="../media/image94.png"/><Relationship Id="rId1" Type="http://schemas.openxmlformats.org/officeDocument/2006/relationships/image" Target="../media/image75.png"/><Relationship Id="rId6" Type="http://schemas.openxmlformats.org/officeDocument/2006/relationships/image" Target="../media/image80.png"/><Relationship Id="rId11" Type="http://schemas.openxmlformats.org/officeDocument/2006/relationships/image" Target="../media/image85.png"/><Relationship Id="rId5" Type="http://schemas.openxmlformats.org/officeDocument/2006/relationships/image" Target="../media/image79.png"/><Relationship Id="rId15" Type="http://schemas.openxmlformats.org/officeDocument/2006/relationships/image" Target="../media/image89.png"/><Relationship Id="rId10" Type="http://schemas.openxmlformats.org/officeDocument/2006/relationships/image" Target="../media/image84.png"/><Relationship Id="rId19" Type="http://schemas.openxmlformats.org/officeDocument/2006/relationships/image" Target="../media/image93.png"/><Relationship Id="rId4" Type="http://schemas.openxmlformats.org/officeDocument/2006/relationships/image" Target="../media/image78.png"/><Relationship Id="rId9" Type="http://schemas.openxmlformats.org/officeDocument/2006/relationships/image" Target="../media/image83.png"/><Relationship Id="rId14" Type="http://schemas.openxmlformats.org/officeDocument/2006/relationships/image" Target="../media/image88.png"/></Relationships>
</file>

<file path=xl/drawings/_rels/drawing32.xml.rels><?xml version="1.0" encoding="UTF-8" standalone="yes"?>
<Relationships xmlns="http://schemas.openxmlformats.org/package/2006/relationships"><Relationship Id="rId8" Type="http://schemas.openxmlformats.org/officeDocument/2006/relationships/image" Target="../media/image102.png"/><Relationship Id="rId3" Type="http://schemas.openxmlformats.org/officeDocument/2006/relationships/image" Target="../media/image97.png"/><Relationship Id="rId7" Type="http://schemas.openxmlformats.org/officeDocument/2006/relationships/image" Target="../media/image101.png"/><Relationship Id="rId2" Type="http://schemas.openxmlformats.org/officeDocument/2006/relationships/image" Target="../media/image96.png"/><Relationship Id="rId1" Type="http://schemas.openxmlformats.org/officeDocument/2006/relationships/image" Target="../media/image95.png"/><Relationship Id="rId6" Type="http://schemas.openxmlformats.org/officeDocument/2006/relationships/image" Target="../media/image100.png"/><Relationship Id="rId5" Type="http://schemas.openxmlformats.org/officeDocument/2006/relationships/image" Target="../media/image99.png"/><Relationship Id="rId4" Type="http://schemas.openxmlformats.org/officeDocument/2006/relationships/image" Target="../media/image98.png"/><Relationship Id="rId9" Type="http://schemas.openxmlformats.org/officeDocument/2006/relationships/image" Target="../media/image103.png"/></Relationships>
</file>

<file path=xl/drawings/_rels/drawing33.xml.rels><?xml version="1.0" encoding="UTF-8" standalone="yes"?>
<Relationships xmlns="http://schemas.openxmlformats.org/package/2006/relationships"><Relationship Id="rId8" Type="http://schemas.openxmlformats.org/officeDocument/2006/relationships/image" Target="../media/image111.png"/><Relationship Id="rId13" Type="http://schemas.openxmlformats.org/officeDocument/2006/relationships/image" Target="../media/image116.png"/><Relationship Id="rId18" Type="http://schemas.openxmlformats.org/officeDocument/2006/relationships/image" Target="../media/image121.png"/><Relationship Id="rId3" Type="http://schemas.openxmlformats.org/officeDocument/2006/relationships/image" Target="../media/image106.png"/><Relationship Id="rId7" Type="http://schemas.openxmlformats.org/officeDocument/2006/relationships/image" Target="../media/image110.png"/><Relationship Id="rId12" Type="http://schemas.openxmlformats.org/officeDocument/2006/relationships/image" Target="../media/image115.png"/><Relationship Id="rId17" Type="http://schemas.openxmlformats.org/officeDocument/2006/relationships/image" Target="../media/image120.png"/><Relationship Id="rId2" Type="http://schemas.openxmlformats.org/officeDocument/2006/relationships/image" Target="../media/image105.png"/><Relationship Id="rId16" Type="http://schemas.openxmlformats.org/officeDocument/2006/relationships/image" Target="../media/image119.png"/><Relationship Id="rId20" Type="http://schemas.openxmlformats.org/officeDocument/2006/relationships/image" Target="../media/image123.png"/><Relationship Id="rId1" Type="http://schemas.openxmlformats.org/officeDocument/2006/relationships/image" Target="../media/image104.png"/><Relationship Id="rId6" Type="http://schemas.openxmlformats.org/officeDocument/2006/relationships/image" Target="../media/image109.png"/><Relationship Id="rId11" Type="http://schemas.openxmlformats.org/officeDocument/2006/relationships/image" Target="../media/image114.png"/><Relationship Id="rId5" Type="http://schemas.openxmlformats.org/officeDocument/2006/relationships/image" Target="../media/image108.png"/><Relationship Id="rId15" Type="http://schemas.openxmlformats.org/officeDocument/2006/relationships/image" Target="../media/image118.png"/><Relationship Id="rId10" Type="http://schemas.openxmlformats.org/officeDocument/2006/relationships/image" Target="../media/image113.png"/><Relationship Id="rId19" Type="http://schemas.openxmlformats.org/officeDocument/2006/relationships/image" Target="../media/image122.png"/><Relationship Id="rId4" Type="http://schemas.openxmlformats.org/officeDocument/2006/relationships/image" Target="../media/image107.png"/><Relationship Id="rId9" Type="http://schemas.openxmlformats.org/officeDocument/2006/relationships/image" Target="../media/image112.png"/><Relationship Id="rId14" Type="http://schemas.openxmlformats.org/officeDocument/2006/relationships/image" Target="../media/image117.png"/></Relationships>
</file>

<file path=xl/drawings/_rels/drawing34.xml.rels><?xml version="1.0" encoding="UTF-8" standalone="yes"?>
<Relationships xmlns="http://schemas.openxmlformats.org/package/2006/relationships"><Relationship Id="rId8" Type="http://schemas.openxmlformats.org/officeDocument/2006/relationships/image" Target="../media/image131.png"/><Relationship Id="rId3" Type="http://schemas.openxmlformats.org/officeDocument/2006/relationships/image" Target="../media/image126.png"/><Relationship Id="rId7" Type="http://schemas.openxmlformats.org/officeDocument/2006/relationships/image" Target="../media/image130.png"/><Relationship Id="rId2" Type="http://schemas.openxmlformats.org/officeDocument/2006/relationships/image" Target="../media/image125.png"/><Relationship Id="rId1" Type="http://schemas.openxmlformats.org/officeDocument/2006/relationships/image" Target="../media/image124.png"/><Relationship Id="rId6" Type="http://schemas.openxmlformats.org/officeDocument/2006/relationships/image" Target="../media/image129.png"/><Relationship Id="rId5" Type="http://schemas.openxmlformats.org/officeDocument/2006/relationships/image" Target="../media/image128.png"/><Relationship Id="rId4" Type="http://schemas.openxmlformats.org/officeDocument/2006/relationships/image" Target="../media/image127.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34.emf"/><Relationship Id="rId2" Type="http://schemas.openxmlformats.org/officeDocument/2006/relationships/image" Target="../media/image133.emf"/><Relationship Id="rId1" Type="http://schemas.openxmlformats.org/officeDocument/2006/relationships/image" Target="../media/image132.emf"/><Relationship Id="rId5" Type="http://schemas.openxmlformats.org/officeDocument/2006/relationships/image" Target="../media/image136.emf"/><Relationship Id="rId4" Type="http://schemas.openxmlformats.org/officeDocument/2006/relationships/image" Target="../media/image135.emf"/></Relationships>
</file>

<file path=xl/drawings/_rels/drawing36.xml.rels><?xml version="1.0" encoding="UTF-8" standalone="yes"?>
<Relationships xmlns="http://schemas.openxmlformats.org/package/2006/relationships"><Relationship Id="rId3" Type="http://schemas.openxmlformats.org/officeDocument/2006/relationships/image" Target="../media/image139.emf"/><Relationship Id="rId2" Type="http://schemas.openxmlformats.org/officeDocument/2006/relationships/image" Target="../media/image138.emf"/><Relationship Id="rId1" Type="http://schemas.openxmlformats.org/officeDocument/2006/relationships/image" Target="../media/image137.emf"/><Relationship Id="rId5" Type="http://schemas.openxmlformats.org/officeDocument/2006/relationships/image" Target="../media/image141.emf"/><Relationship Id="rId4" Type="http://schemas.openxmlformats.org/officeDocument/2006/relationships/image" Target="../media/image140.emf"/></Relationships>
</file>

<file path=xl/drawings/_rels/drawing37.xml.rels><?xml version="1.0" encoding="UTF-8" standalone="yes"?>
<Relationships xmlns="http://schemas.openxmlformats.org/package/2006/relationships"><Relationship Id="rId8" Type="http://schemas.openxmlformats.org/officeDocument/2006/relationships/image" Target="../media/image149.png"/><Relationship Id="rId3" Type="http://schemas.openxmlformats.org/officeDocument/2006/relationships/image" Target="../media/image144.png"/><Relationship Id="rId7" Type="http://schemas.openxmlformats.org/officeDocument/2006/relationships/image" Target="../media/image148.png"/><Relationship Id="rId2" Type="http://schemas.openxmlformats.org/officeDocument/2006/relationships/image" Target="../media/image143.png"/><Relationship Id="rId1" Type="http://schemas.openxmlformats.org/officeDocument/2006/relationships/image" Target="../media/image142.png"/><Relationship Id="rId6" Type="http://schemas.openxmlformats.org/officeDocument/2006/relationships/image" Target="../media/image147.png"/><Relationship Id="rId5" Type="http://schemas.openxmlformats.org/officeDocument/2006/relationships/image" Target="../media/image146.png"/><Relationship Id="rId4" Type="http://schemas.openxmlformats.org/officeDocument/2006/relationships/image" Target="../media/image145.png"/><Relationship Id="rId9" Type="http://schemas.openxmlformats.org/officeDocument/2006/relationships/image" Target="../media/image150.png"/></Relationships>
</file>

<file path=xl/drawings/_rels/drawing38.xml.rels><?xml version="1.0" encoding="UTF-8" standalone="yes"?>
<Relationships xmlns="http://schemas.openxmlformats.org/package/2006/relationships"><Relationship Id="rId3" Type="http://schemas.openxmlformats.org/officeDocument/2006/relationships/image" Target="../media/image153.png"/><Relationship Id="rId2" Type="http://schemas.openxmlformats.org/officeDocument/2006/relationships/image" Target="../media/image152.png"/><Relationship Id="rId1" Type="http://schemas.openxmlformats.org/officeDocument/2006/relationships/image" Target="../media/image151.png"/><Relationship Id="rId5" Type="http://schemas.openxmlformats.org/officeDocument/2006/relationships/image" Target="../media/image155.png"/><Relationship Id="rId4" Type="http://schemas.openxmlformats.org/officeDocument/2006/relationships/image" Target="../media/image154.png"/></Relationships>
</file>

<file path=xl/drawings/drawing1.xml><?xml version="1.0" encoding="utf-8"?>
<xdr:wsDr xmlns:xdr="http://schemas.openxmlformats.org/drawingml/2006/spreadsheetDrawing" xmlns:a="http://schemas.openxmlformats.org/drawingml/2006/main">
  <xdr:twoCellAnchor editAs="oneCell">
    <xdr:from>
      <xdr:col>1</xdr:col>
      <xdr:colOff>103368</xdr:colOff>
      <xdr:row>4</xdr:row>
      <xdr:rowOff>42418</xdr:rowOff>
    </xdr:from>
    <xdr:to>
      <xdr:col>14</xdr:col>
      <xdr:colOff>574675</xdr:colOff>
      <xdr:row>35</xdr:row>
      <xdr:rowOff>9074</xdr:rowOff>
    </xdr:to>
    <xdr:pic>
      <xdr:nvPicPr>
        <xdr:cNvPr id="3" name="Picture 2">
          <a:extLst>
            <a:ext uri="{FF2B5EF4-FFF2-40B4-BE49-F238E27FC236}">
              <a16:creationId xmlns:a16="http://schemas.microsoft.com/office/drawing/2014/main" id="{C04599D3-D864-1F3F-4A13-4137973DA1E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30897" y="849242"/>
          <a:ext cx="9144660" cy="552477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75744</xdr:colOff>
      <xdr:row>4</xdr:row>
      <xdr:rowOff>47625</xdr:rowOff>
    </xdr:from>
    <xdr:to>
      <xdr:col>8</xdr:col>
      <xdr:colOff>520919</xdr:colOff>
      <xdr:row>47</xdr:row>
      <xdr:rowOff>57604</xdr:rowOff>
    </xdr:to>
    <xdr:pic>
      <xdr:nvPicPr>
        <xdr:cNvPr id="2" name="Picture 1">
          <a:extLst>
            <a:ext uri="{FF2B5EF4-FFF2-40B4-BE49-F238E27FC236}">
              <a16:creationId xmlns:a16="http://schemas.microsoft.com/office/drawing/2014/main" id="{2D983ADA-0334-78B6-EDB0-595B6591D89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6684" b="-905"/>
        <a:stretch/>
      </xdr:blipFill>
      <xdr:spPr bwMode="auto">
        <a:xfrm>
          <a:off x="704394" y="857250"/>
          <a:ext cx="5360075" cy="7791904"/>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136071</xdr:colOff>
      <xdr:row>4</xdr:row>
      <xdr:rowOff>47170</xdr:rowOff>
    </xdr:from>
    <xdr:to>
      <xdr:col>8</xdr:col>
      <xdr:colOff>452211</xdr:colOff>
      <xdr:row>47</xdr:row>
      <xdr:rowOff>138686</xdr:rowOff>
    </xdr:to>
    <xdr:pic>
      <xdr:nvPicPr>
        <xdr:cNvPr id="2" name="Picture 1" descr="A map of the united states&#10;&#10;AI-generated content may be incorrect.">
          <a:extLst>
            <a:ext uri="{FF2B5EF4-FFF2-40B4-BE49-F238E27FC236}">
              <a16:creationId xmlns:a16="http://schemas.microsoft.com/office/drawing/2014/main" id="{69612BD2-3D59-D28D-22DD-95DCF5202B6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2000" y="849991"/>
          <a:ext cx="5214711" cy="7697909"/>
        </a:xfrm>
        <a:prstGeom prst="rect">
          <a:avLst/>
        </a:prstGeom>
      </xdr:spPr>
    </xdr:pic>
    <xdr:clientData/>
  </xdr:twoCellAnchor>
  <xdr:twoCellAnchor editAs="oneCell">
    <xdr:from>
      <xdr:col>8</xdr:col>
      <xdr:colOff>434519</xdr:colOff>
      <xdr:row>4</xdr:row>
      <xdr:rowOff>95250</xdr:rowOff>
    </xdr:from>
    <xdr:to>
      <xdr:col>16</xdr:col>
      <xdr:colOff>600504</xdr:colOff>
      <xdr:row>47</xdr:row>
      <xdr:rowOff>142420</xdr:rowOff>
    </xdr:to>
    <xdr:pic>
      <xdr:nvPicPr>
        <xdr:cNvPr id="9" name="Picture 8" descr="A map of the united states&#10;&#10;AI-generated content may be incorrect.">
          <a:extLst>
            <a:ext uri="{FF2B5EF4-FFF2-40B4-BE49-F238E27FC236}">
              <a16:creationId xmlns:a16="http://schemas.microsoft.com/office/drawing/2014/main" id="{7A208C83-6834-7A36-ACAB-3F8D5794C42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59019" y="898071"/>
          <a:ext cx="5173414" cy="7653563"/>
        </a:xfrm>
        <a:prstGeom prst="rect">
          <a:avLst/>
        </a:prstGeom>
      </xdr:spPr>
    </xdr:pic>
    <xdr:clientData/>
  </xdr:twoCellAnchor>
  <xdr:twoCellAnchor editAs="oneCell">
    <xdr:from>
      <xdr:col>1</xdr:col>
      <xdr:colOff>33565</xdr:colOff>
      <xdr:row>54</xdr:row>
      <xdr:rowOff>61687</xdr:rowOff>
    </xdr:from>
    <xdr:to>
      <xdr:col>7</xdr:col>
      <xdr:colOff>392687</xdr:colOff>
      <xdr:row>92</xdr:row>
      <xdr:rowOff>146504</xdr:rowOff>
    </xdr:to>
    <xdr:pic>
      <xdr:nvPicPr>
        <xdr:cNvPr id="10" name="Picture 9">
          <a:extLst>
            <a:ext uri="{FF2B5EF4-FFF2-40B4-BE49-F238E27FC236}">
              <a16:creationId xmlns:a16="http://schemas.microsoft.com/office/drawing/2014/main" id="{F52DC749-CB68-060C-45E7-4158E45A302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59494" y="9804401"/>
          <a:ext cx="4631764" cy="6806746"/>
        </a:xfrm>
        <a:prstGeom prst="rect">
          <a:avLst/>
        </a:prstGeom>
      </xdr:spPr>
    </xdr:pic>
    <xdr:clientData/>
  </xdr:twoCellAnchor>
  <xdr:twoCellAnchor editAs="oneCell">
    <xdr:from>
      <xdr:col>7</xdr:col>
      <xdr:colOff>265791</xdr:colOff>
      <xdr:row>54</xdr:row>
      <xdr:rowOff>44903</xdr:rowOff>
    </xdr:from>
    <xdr:to>
      <xdr:col>14</xdr:col>
      <xdr:colOff>509718</xdr:colOff>
      <xdr:row>92</xdr:row>
      <xdr:rowOff>149678</xdr:rowOff>
    </xdr:to>
    <xdr:pic>
      <xdr:nvPicPr>
        <xdr:cNvPr id="11" name="Picture 10" descr="A map of the united states&#10;&#10;AI-generated content may be incorrect.">
          <a:extLst>
            <a:ext uri="{FF2B5EF4-FFF2-40B4-BE49-F238E27FC236}">
              <a16:creationId xmlns:a16="http://schemas.microsoft.com/office/drawing/2014/main" id="{D7F8777F-E54A-32B0-ECF7-91F33C3D7F0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164362" y="9787617"/>
          <a:ext cx="4625427" cy="6826704"/>
        </a:xfrm>
        <a:prstGeom prst="rect">
          <a:avLst/>
        </a:prstGeom>
      </xdr:spPr>
    </xdr:pic>
    <xdr:clientData/>
  </xdr:twoCellAnchor>
  <xdr:twoCellAnchor editAs="oneCell">
    <xdr:from>
      <xdr:col>1</xdr:col>
      <xdr:colOff>88898</xdr:colOff>
      <xdr:row>93</xdr:row>
      <xdr:rowOff>87993</xdr:rowOff>
    </xdr:from>
    <xdr:to>
      <xdr:col>7</xdr:col>
      <xdr:colOff>144390</xdr:colOff>
      <xdr:row>129</xdr:row>
      <xdr:rowOff>108857</xdr:rowOff>
    </xdr:to>
    <xdr:pic>
      <xdr:nvPicPr>
        <xdr:cNvPr id="12" name="Picture 11" descr="A map of the united states&#10;&#10;AI-generated content may be incorrect.">
          <a:extLst>
            <a:ext uri="{FF2B5EF4-FFF2-40B4-BE49-F238E27FC236}">
              <a16:creationId xmlns:a16="http://schemas.microsoft.com/office/drawing/2014/main" id="{BA1977F6-F2CC-8327-6CF0-2347B94E58B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14827" y="16729529"/>
          <a:ext cx="4328134" cy="6389007"/>
        </a:xfrm>
        <a:prstGeom prst="rect">
          <a:avLst/>
        </a:prstGeom>
      </xdr:spPr>
    </xdr:pic>
    <xdr:clientData/>
  </xdr:twoCellAnchor>
  <xdr:twoCellAnchor editAs="oneCell">
    <xdr:from>
      <xdr:col>7</xdr:col>
      <xdr:colOff>51254</xdr:colOff>
      <xdr:row>92</xdr:row>
      <xdr:rowOff>147261</xdr:rowOff>
    </xdr:from>
    <xdr:to>
      <xdr:col>14</xdr:col>
      <xdr:colOff>136072</xdr:colOff>
      <xdr:row>130</xdr:row>
      <xdr:rowOff>60186</xdr:rowOff>
    </xdr:to>
    <xdr:pic>
      <xdr:nvPicPr>
        <xdr:cNvPr id="13" name="Picture 12" descr="A map of the united states&#10;&#10;AI-generated content may be incorrect.">
          <a:extLst>
            <a:ext uri="{FF2B5EF4-FFF2-40B4-BE49-F238E27FC236}">
              <a16:creationId xmlns:a16="http://schemas.microsoft.com/office/drawing/2014/main" id="{F967199D-82BE-230B-4038-4C658FD019F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949825" y="16611904"/>
          <a:ext cx="4466318" cy="66348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150215</xdr:colOff>
      <xdr:row>43</xdr:row>
      <xdr:rowOff>75108</xdr:rowOff>
    </xdr:from>
    <xdr:to>
      <xdr:col>6</xdr:col>
      <xdr:colOff>436781</xdr:colOff>
      <xdr:row>75</xdr:row>
      <xdr:rowOff>75108</xdr:rowOff>
    </xdr:to>
    <xdr:pic>
      <xdr:nvPicPr>
        <xdr:cNvPr id="2" name="Graphic 3">
          <a:extLst>
            <a:ext uri="{FF2B5EF4-FFF2-40B4-BE49-F238E27FC236}">
              <a16:creationId xmlns:a16="http://schemas.microsoft.com/office/drawing/2014/main" id="{3E37D4DC-86E0-A61A-0F8F-638955B400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3899" r="3899"/>
        <a:stretch>
          <a:fillRect/>
        </a:stretch>
      </xdr:blipFill>
      <xdr:spPr bwMode="auto">
        <a:xfrm>
          <a:off x="778387" y="894463"/>
          <a:ext cx="3939523" cy="589935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450644</xdr:colOff>
      <xdr:row>43</xdr:row>
      <xdr:rowOff>109246</xdr:rowOff>
    </xdr:from>
    <xdr:to>
      <xdr:col>13</xdr:col>
      <xdr:colOff>6827</xdr:colOff>
      <xdr:row>75</xdr:row>
      <xdr:rowOff>97949</xdr:rowOff>
    </xdr:to>
    <xdr:pic>
      <xdr:nvPicPr>
        <xdr:cNvPr id="3" name="Graphic 4">
          <a:extLst>
            <a:ext uri="{FF2B5EF4-FFF2-40B4-BE49-F238E27FC236}">
              <a16:creationId xmlns:a16="http://schemas.microsoft.com/office/drawing/2014/main" id="{501D7054-DD66-90F5-765C-D4D970D56B1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4276" r="4276"/>
        <a:stretch>
          <a:fillRect/>
        </a:stretch>
      </xdr:blipFill>
      <xdr:spPr bwMode="auto">
        <a:xfrm>
          <a:off x="4731773" y="928601"/>
          <a:ext cx="3953387" cy="588805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45356</xdr:colOff>
      <xdr:row>82</xdr:row>
      <xdr:rowOff>54429</xdr:rowOff>
    </xdr:from>
    <xdr:to>
      <xdr:col>7</xdr:col>
      <xdr:colOff>139945</xdr:colOff>
      <xdr:row>114</xdr:row>
      <xdr:rowOff>126999</xdr:rowOff>
    </xdr:to>
    <xdr:pic>
      <xdr:nvPicPr>
        <xdr:cNvPr id="4" name="Graphic 11">
          <a:extLst>
            <a:ext uri="{FF2B5EF4-FFF2-40B4-BE49-F238E27FC236}">
              <a16:creationId xmlns:a16="http://schemas.microsoft.com/office/drawing/2014/main" id="{BC64A0BA-B00A-9C30-8B1A-A675D936C2C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9301" b="481"/>
        <a:stretch/>
      </xdr:blipFill>
      <xdr:spPr bwMode="auto">
        <a:xfrm>
          <a:off x="671285" y="8019143"/>
          <a:ext cx="4367231" cy="587828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380998</xdr:colOff>
      <xdr:row>82</xdr:row>
      <xdr:rowOff>45357</xdr:rowOff>
    </xdr:from>
    <xdr:to>
      <xdr:col>13</xdr:col>
      <xdr:colOff>244927</xdr:colOff>
      <xdr:row>114</xdr:row>
      <xdr:rowOff>104447</xdr:rowOff>
    </xdr:to>
    <xdr:pic>
      <xdr:nvPicPr>
        <xdr:cNvPr id="5" name="Graphic 12">
          <a:extLst>
            <a:ext uri="{FF2B5EF4-FFF2-40B4-BE49-F238E27FC236}">
              <a16:creationId xmlns:a16="http://schemas.microsoft.com/office/drawing/2014/main" id="{F92F6421-D8FA-B997-67BB-699480CF031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8427" b="81"/>
        <a:stretch/>
      </xdr:blipFill>
      <xdr:spPr bwMode="auto">
        <a:xfrm>
          <a:off x="4653641" y="8010071"/>
          <a:ext cx="4245429" cy="586480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105680</xdr:colOff>
      <xdr:row>4</xdr:row>
      <xdr:rowOff>40820</xdr:rowOff>
    </xdr:from>
    <xdr:to>
      <xdr:col>6</xdr:col>
      <xdr:colOff>285749</xdr:colOff>
      <xdr:row>36</xdr:row>
      <xdr:rowOff>102567</xdr:rowOff>
    </xdr:to>
    <xdr:pic>
      <xdr:nvPicPr>
        <xdr:cNvPr id="8" name="Graphic 3">
          <a:extLst>
            <a:ext uri="{FF2B5EF4-FFF2-40B4-BE49-F238E27FC236}">
              <a16:creationId xmlns:a16="http://schemas.microsoft.com/office/drawing/2014/main" id="{C8AD34DD-E7CB-7D25-C09F-48ACC136DD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3899" r="3899"/>
        <a:stretch>
          <a:fillRect/>
        </a:stretch>
      </xdr:blipFill>
      <xdr:spPr bwMode="auto">
        <a:xfrm>
          <a:off x="731609" y="843641"/>
          <a:ext cx="3826783" cy="572231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530678</xdr:colOff>
      <xdr:row>4</xdr:row>
      <xdr:rowOff>40823</xdr:rowOff>
    </xdr:from>
    <xdr:to>
      <xdr:col>13</xdr:col>
      <xdr:colOff>0</xdr:colOff>
      <xdr:row>36</xdr:row>
      <xdr:rowOff>116992</xdr:rowOff>
    </xdr:to>
    <xdr:pic>
      <xdr:nvPicPr>
        <xdr:cNvPr id="9" name="Graphic 4">
          <a:extLst>
            <a:ext uri="{FF2B5EF4-FFF2-40B4-BE49-F238E27FC236}">
              <a16:creationId xmlns:a16="http://schemas.microsoft.com/office/drawing/2014/main" id="{9A443ADF-20BF-FC6E-E368-410D0BA2721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4276" r="4276"/>
        <a:stretch>
          <a:fillRect/>
        </a:stretch>
      </xdr:blipFill>
      <xdr:spPr bwMode="auto">
        <a:xfrm>
          <a:off x="4803321" y="843644"/>
          <a:ext cx="3850822" cy="5736741"/>
        </a:xfrm>
        <a:prstGeom prst="rect">
          <a:avLst/>
        </a:prstGeom>
        <a:ln>
          <a:noFill/>
        </a:ln>
        <a:extLst>
          <a:ext uri="{53640926-AAD7-44D8-BBD7-CCE9431645EC}">
            <a14:shadowObscured xmlns:a14="http://schemas.microsoft.com/office/drawing/2010/main"/>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885326</xdr:colOff>
      <xdr:row>4</xdr:row>
      <xdr:rowOff>138767</xdr:rowOff>
    </xdr:from>
    <xdr:to>
      <xdr:col>15</xdr:col>
      <xdr:colOff>30443</xdr:colOff>
      <xdr:row>22</xdr:row>
      <xdr:rowOff>153652</xdr:rowOff>
    </xdr:to>
    <xdr:pic>
      <xdr:nvPicPr>
        <xdr:cNvPr id="2" name="Picture 1">
          <a:extLst>
            <a:ext uri="{FF2B5EF4-FFF2-40B4-BE49-F238E27FC236}">
              <a16:creationId xmlns:a16="http://schemas.microsoft.com/office/drawing/2014/main" id="{AAB50400-9D83-4555-2E75-C10DA20A75B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1512855" y="945591"/>
          <a:ext cx="8446000" cy="3242179"/>
        </a:xfrm>
        <a:prstGeom prst="rect">
          <a:avLst/>
        </a:prstGeom>
        <a:noFill/>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4</xdr:row>
      <xdr:rowOff>17552</xdr:rowOff>
    </xdr:from>
    <xdr:to>
      <xdr:col>14</xdr:col>
      <xdr:colOff>600156</xdr:colOff>
      <xdr:row>23</xdr:row>
      <xdr:rowOff>67291</xdr:rowOff>
    </xdr:to>
    <xdr:pic>
      <xdr:nvPicPr>
        <xdr:cNvPr id="2" name="Picture 1">
          <a:extLst>
            <a:ext uri="{FF2B5EF4-FFF2-40B4-BE49-F238E27FC236}">
              <a16:creationId xmlns:a16="http://schemas.microsoft.com/office/drawing/2014/main" id="{FE55A9F5-A984-C1C4-5ED9-8110D3A41E4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7529" y="824376"/>
          <a:ext cx="9284715" cy="345632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78441</xdr:colOff>
      <xdr:row>4</xdr:row>
      <xdr:rowOff>56029</xdr:rowOff>
    </xdr:from>
    <xdr:to>
      <xdr:col>13</xdr:col>
      <xdr:colOff>525369</xdr:colOff>
      <xdr:row>22</xdr:row>
      <xdr:rowOff>180019</xdr:rowOff>
    </xdr:to>
    <xdr:pic>
      <xdr:nvPicPr>
        <xdr:cNvPr id="7" name="Picture 1">
          <a:extLst>
            <a:ext uri="{FF2B5EF4-FFF2-40B4-BE49-F238E27FC236}">
              <a16:creationId xmlns:a16="http://schemas.microsoft.com/office/drawing/2014/main" id="{2884D82F-31FD-D071-48C3-D865D391E3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5970" y="862853"/>
          <a:ext cx="9244853" cy="344186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119530</xdr:colOff>
      <xdr:row>4</xdr:row>
      <xdr:rowOff>82176</xdr:rowOff>
    </xdr:from>
    <xdr:to>
      <xdr:col>9</xdr:col>
      <xdr:colOff>306294</xdr:colOff>
      <xdr:row>50</xdr:row>
      <xdr:rowOff>324</xdr:rowOff>
    </xdr:to>
    <xdr:pic>
      <xdr:nvPicPr>
        <xdr:cNvPr id="2" name="Picture 1">
          <a:extLst>
            <a:ext uri="{FF2B5EF4-FFF2-40B4-BE49-F238E27FC236}">
              <a16:creationId xmlns:a16="http://schemas.microsoft.com/office/drawing/2014/main" id="{151D16E8-778A-044A-3075-112CFA2B71D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0974" t="11599" r="-1" b="-599"/>
        <a:stretch/>
      </xdr:blipFill>
      <xdr:spPr bwMode="auto">
        <a:xfrm>
          <a:off x="747059" y="911411"/>
          <a:ext cx="5722470" cy="8503535"/>
        </a:xfrm>
        <a:prstGeom prst="rect">
          <a:avLst/>
        </a:prstGeom>
        <a:ln>
          <a:noFill/>
        </a:ln>
        <a:extLst>
          <a:ext uri="{53640926-AAD7-44D8-BBD7-CCE9431645EC}">
            <a14:shadowObscured xmlns:a14="http://schemas.microsoft.com/office/drawing/2010/main"/>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81614</xdr:colOff>
      <xdr:row>4</xdr:row>
      <xdr:rowOff>65741</xdr:rowOff>
    </xdr:from>
    <xdr:to>
      <xdr:col>13</xdr:col>
      <xdr:colOff>455279</xdr:colOff>
      <xdr:row>30</xdr:row>
      <xdr:rowOff>152400</xdr:rowOff>
    </xdr:to>
    <xdr:pic>
      <xdr:nvPicPr>
        <xdr:cNvPr id="11" name="Graphic 9">
          <a:extLst>
            <a:ext uri="{FF2B5EF4-FFF2-40B4-BE49-F238E27FC236}">
              <a16:creationId xmlns:a16="http://schemas.microsoft.com/office/drawing/2014/main" id="{F4BD4D1F-EBFE-98B8-CB68-E38EA7B137D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rcRect t="82" b="82"/>
        <a:stretch>
          <a:fillRect/>
        </a:stretch>
      </xdr:blipFill>
      <xdr:spPr bwMode="auto">
        <a:xfrm>
          <a:off x="709143" y="872565"/>
          <a:ext cx="9171590" cy="4880909"/>
        </a:xfrm>
        <a:prstGeom prst="rect">
          <a:avLst/>
        </a:prstGeom>
        <a:extLst>
          <a:ext uri="{53640926-AAD7-44D8-BBD7-CCE9431645EC}">
            <a14:shadowObscured xmlns:a14="http://schemas.microsoft.com/office/drawing/2010/main"/>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92821</xdr:colOff>
      <xdr:row>4</xdr:row>
      <xdr:rowOff>78443</xdr:rowOff>
    </xdr:from>
    <xdr:to>
      <xdr:col>13</xdr:col>
      <xdr:colOff>369794</xdr:colOff>
      <xdr:row>38</xdr:row>
      <xdr:rowOff>97678</xdr:rowOff>
    </xdr:to>
    <xdr:graphicFrame macro="">
      <xdr:nvGraphicFramePr>
        <xdr:cNvPr id="17" name="Chart 3">
          <a:extLst>
            <a:ext uri="{FF2B5EF4-FFF2-40B4-BE49-F238E27FC236}">
              <a16:creationId xmlns:a16="http://schemas.microsoft.com/office/drawing/2014/main" id="{030D81DB-DEBB-4319-A3F7-32A610416C5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c:userShapes xmlns:c="http://schemas.openxmlformats.org/drawingml/2006/chart">
  <cdr:relSizeAnchor xmlns:cdr="http://schemas.openxmlformats.org/drawingml/2006/chartDrawing">
    <cdr:from>
      <cdr:x>0.80266</cdr:x>
      <cdr:y>0.85346</cdr:y>
    </cdr:from>
    <cdr:to>
      <cdr:x>0.94764</cdr:x>
      <cdr:y>0.89814</cdr:y>
    </cdr:to>
    <cdr:sp macro="" textlink="">
      <cdr:nvSpPr>
        <cdr:cNvPr id="2" name="TextBox 1">
          <a:extLst xmlns:a="http://schemas.openxmlformats.org/drawingml/2006/main">
            <a:ext uri="{FF2B5EF4-FFF2-40B4-BE49-F238E27FC236}">
              <a16:creationId xmlns:a16="http://schemas.microsoft.com/office/drawing/2014/main" id="{8D28794F-16BC-3787-6A16-F65EF954CF63}"/>
            </a:ext>
          </a:extLst>
        </cdr:cNvPr>
        <cdr:cNvSpPr txBox="1"/>
      </cdr:nvSpPr>
      <cdr:spPr>
        <a:xfrm xmlns:a="http://schemas.openxmlformats.org/drawingml/2006/main">
          <a:off x="6313943" y="3928537"/>
          <a:ext cx="1140452" cy="20566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AU" sz="900">
              <a:solidFill>
                <a:schemeClr val="accent6"/>
              </a:solidFill>
            </a:rPr>
            <a:t>Flexible</a:t>
          </a:r>
          <a:r>
            <a:rPr lang="en-AU" sz="900" baseline="0">
              <a:solidFill>
                <a:schemeClr val="accent6"/>
              </a:solidFill>
            </a:rPr>
            <a:t> gas*</a:t>
          </a:r>
          <a:endParaRPr lang="en-AU" sz="900">
            <a:solidFill>
              <a:schemeClr val="accent6"/>
            </a:solidFill>
          </a:endParaRPr>
        </a:p>
      </cdr:txBody>
    </cdr:sp>
  </cdr:relSizeAnchor>
  <cdr:relSizeAnchor xmlns:cdr="http://schemas.openxmlformats.org/drawingml/2006/chartDrawing">
    <cdr:from>
      <cdr:x>0.1292</cdr:x>
      <cdr:y>0.02975</cdr:y>
    </cdr:from>
    <cdr:to>
      <cdr:x>0.36326</cdr:x>
      <cdr:y>0.90201</cdr:y>
    </cdr:to>
    <cdr:sp macro="" textlink="">
      <cdr:nvSpPr>
        <cdr:cNvPr id="3" name="Rectangle 2">
          <a:extLst xmlns:a="http://schemas.openxmlformats.org/drawingml/2006/main">
            <a:ext uri="{FF2B5EF4-FFF2-40B4-BE49-F238E27FC236}">
              <a16:creationId xmlns:a16="http://schemas.microsoft.com/office/drawing/2014/main" id="{4025E2E0-794B-56FB-D279-14261A357009}"/>
            </a:ext>
          </a:extLst>
        </cdr:cNvPr>
        <cdr:cNvSpPr/>
      </cdr:nvSpPr>
      <cdr:spPr>
        <a:xfrm xmlns:a="http://schemas.openxmlformats.org/drawingml/2006/main">
          <a:off x="1016376" y="144767"/>
          <a:ext cx="1841266" cy="4244271"/>
        </a:xfrm>
        <a:prstGeom xmlns:a="http://schemas.openxmlformats.org/drawingml/2006/main" prst="rect">
          <a:avLst/>
        </a:prstGeom>
        <a:solidFill xmlns:a="http://schemas.openxmlformats.org/drawingml/2006/main">
          <a:schemeClr val="accent1">
            <a:alpha val="8000"/>
          </a:schemeClr>
        </a:solidFill>
        <a:ln xmlns:a="http://schemas.openxmlformats.org/drawingml/2006/main">
          <a:noFill/>
        </a:ln>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rtlCol="0" anchor="t"/>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l"/>
          <a:endParaRPr lang="en-AU" sz="1100"/>
        </a:p>
      </cdr:txBody>
    </cdr:sp>
  </cdr:relSizeAnchor>
  <cdr:relSizeAnchor xmlns:cdr="http://schemas.openxmlformats.org/drawingml/2006/chartDrawing">
    <cdr:from>
      <cdr:x>0.80177</cdr:x>
      <cdr:y>0.78874</cdr:y>
    </cdr:from>
    <cdr:to>
      <cdr:x>0.94575</cdr:x>
      <cdr:y>0.83606</cdr:y>
    </cdr:to>
    <cdr:sp macro="" textlink="">
      <cdr:nvSpPr>
        <cdr:cNvPr id="8" name="TextBox 7">
          <a:extLst xmlns:a="http://schemas.openxmlformats.org/drawingml/2006/main">
            <a:ext uri="{FF2B5EF4-FFF2-40B4-BE49-F238E27FC236}">
              <a16:creationId xmlns:a16="http://schemas.microsoft.com/office/drawing/2014/main" id="{106B2148-5FF1-E64E-92E2-50CE297694F4}"/>
            </a:ext>
          </a:extLst>
        </cdr:cNvPr>
        <cdr:cNvSpPr txBox="1"/>
      </cdr:nvSpPr>
      <cdr:spPr>
        <a:xfrm xmlns:a="http://schemas.openxmlformats.org/drawingml/2006/main">
          <a:off x="6318530" y="3865287"/>
          <a:ext cx="1134717" cy="23191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AU" sz="900">
              <a:solidFill>
                <a:srgbClr val="77C5D5"/>
              </a:solidFill>
              <a:latin typeface="Arial" panose="020B0604020202020204" pitchFamily="34" charset="0"/>
              <a:cs typeface="Arial" panose="020B0604020202020204" pitchFamily="34" charset="0"/>
            </a:rPr>
            <a:t>Utility storage</a:t>
          </a:r>
        </a:p>
      </cdr:txBody>
    </cdr:sp>
  </cdr:relSizeAnchor>
  <cdr:relSizeAnchor xmlns:cdr="http://schemas.openxmlformats.org/drawingml/2006/chartDrawing">
    <cdr:from>
      <cdr:x>0.80072</cdr:x>
      <cdr:y>0.72958</cdr:y>
    </cdr:from>
    <cdr:to>
      <cdr:x>0.93419</cdr:x>
      <cdr:y>0.82254</cdr:y>
    </cdr:to>
    <cdr:sp macro="" textlink="">
      <cdr:nvSpPr>
        <cdr:cNvPr id="9" name="TextBox 8">
          <a:extLst xmlns:a="http://schemas.openxmlformats.org/drawingml/2006/main">
            <a:ext uri="{FF2B5EF4-FFF2-40B4-BE49-F238E27FC236}">
              <a16:creationId xmlns:a16="http://schemas.microsoft.com/office/drawing/2014/main" id="{AAF6A6BC-C79B-56D8-C33B-93B74E898129}"/>
            </a:ext>
          </a:extLst>
        </cdr:cNvPr>
        <cdr:cNvSpPr txBox="1"/>
      </cdr:nvSpPr>
      <cdr:spPr>
        <a:xfrm xmlns:a="http://schemas.openxmlformats.org/drawingml/2006/main">
          <a:off x="6310247" y="3575398"/>
          <a:ext cx="1051891" cy="45554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AU" sz="900">
              <a:solidFill>
                <a:srgbClr val="C964CF"/>
              </a:solidFill>
              <a:latin typeface="Arial" panose="020B0604020202020204" pitchFamily="34" charset="0"/>
              <a:cs typeface="Arial" panose="020B0604020202020204" pitchFamily="34" charset="0"/>
            </a:rPr>
            <a:t>Coordinated CER storage</a:t>
          </a:r>
        </a:p>
      </cdr:txBody>
    </cdr:sp>
  </cdr:relSizeAnchor>
  <cdr:relSizeAnchor xmlns:cdr="http://schemas.openxmlformats.org/drawingml/2006/chartDrawing">
    <cdr:from>
      <cdr:x>0.80069</cdr:x>
      <cdr:y>0.83207</cdr:y>
    </cdr:from>
    <cdr:to>
      <cdr:x>0.97262</cdr:x>
      <cdr:y>0.87675</cdr:y>
    </cdr:to>
    <cdr:sp macro="" textlink="">
      <cdr:nvSpPr>
        <cdr:cNvPr id="4" name="TextBox 1">
          <a:extLst xmlns:a="http://schemas.openxmlformats.org/drawingml/2006/main">
            <a:ext uri="{FF2B5EF4-FFF2-40B4-BE49-F238E27FC236}">
              <a16:creationId xmlns:a16="http://schemas.microsoft.com/office/drawing/2014/main" id="{18CB8504-7ABA-2ED0-2E03-AC49601BB8DB}"/>
            </a:ext>
          </a:extLst>
        </cdr:cNvPr>
        <cdr:cNvSpPr txBox="1"/>
      </cdr:nvSpPr>
      <cdr:spPr>
        <a:xfrm xmlns:a="http://schemas.openxmlformats.org/drawingml/2006/main">
          <a:off x="6298471" y="3830065"/>
          <a:ext cx="1352413" cy="20566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AU" sz="900">
              <a:solidFill>
                <a:srgbClr val="B38210"/>
              </a:solidFill>
            </a:rPr>
            <a:t>Biomass</a:t>
          </a:r>
        </a:p>
      </cdr:txBody>
    </cdr:sp>
  </cdr:relSizeAnchor>
</c:userShapes>
</file>

<file path=xl/drawings/drawing12.xml><?xml version="1.0" encoding="utf-8"?>
<xdr:wsDr xmlns:xdr="http://schemas.openxmlformats.org/drawingml/2006/spreadsheetDrawing" xmlns:a="http://schemas.openxmlformats.org/drawingml/2006/main">
  <xdr:twoCellAnchor editAs="oneCell">
    <xdr:from>
      <xdr:col>1</xdr:col>
      <xdr:colOff>90029</xdr:colOff>
      <xdr:row>4</xdr:row>
      <xdr:rowOff>81803</xdr:rowOff>
    </xdr:from>
    <xdr:to>
      <xdr:col>6</xdr:col>
      <xdr:colOff>204318</xdr:colOff>
      <xdr:row>39</xdr:row>
      <xdr:rowOff>26275</xdr:rowOff>
    </xdr:to>
    <xdr:pic>
      <xdr:nvPicPr>
        <xdr:cNvPr id="2" name="Picture 1">
          <a:extLst>
            <a:ext uri="{FF2B5EF4-FFF2-40B4-BE49-F238E27FC236}">
              <a16:creationId xmlns:a16="http://schemas.microsoft.com/office/drawing/2014/main" id="{722955C3-BADD-D765-A4D0-9FAD879AE68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3501" t="11080" r="-1420" b="-126"/>
        <a:stretch/>
      </xdr:blipFill>
      <xdr:spPr bwMode="auto">
        <a:xfrm>
          <a:off x="720650" y="902924"/>
          <a:ext cx="3779771" cy="638205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218961</xdr:colOff>
      <xdr:row>4</xdr:row>
      <xdr:rowOff>108695</xdr:rowOff>
    </xdr:from>
    <xdr:to>
      <xdr:col>12</xdr:col>
      <xdr:colOff>236330</xdr:colOff>
      <xdr:row>40</xdr:row>
      <xdr:rowOff>84850</xdr:rowOff>
    </xdr:to>
    <xdr:pic>
      <xdr:nvPicPr>
        <xdr:cNvPr id="3" name="Picture 2">
          <a:extLst>
            <a:ext uri="{FF2B5EF4-FFF2-40B4-BE49-F238E27FC236}">
              <a16:creationId xmlns:a16="http://schemas.microsoft.com/office/drawing/2014/main" id="{C8CEC396-0828-D36E-DE44-97271FDC6706}"/>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2154" t="11224" r="-619" b="-2439"/>
        <a:stretch/>
      </xdr:blipFill>
      <xdr:spPr bwMode="auto">
        <a:xfrm>
          <a:off x="4505211" y="918320"/>
          <a:ext cx="3789269" cy="649125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12</xdr:col>
      <xdr:colOff>405268</xdr:colOff>
      <xdr:row>4</xdr:row>
      <xdr:rowOff>70769</xdr:rowOff>
    </xdr:from>
    <xdr:to>
      <xdr:col>19</xdr:col>
      <xdr:colOff>120116</xdr:colOff>
      <xdr:row>40</xdr:row>
      <xdr:rowOff>669</xdr:rowOff>
    </xdr:to>
    <xdr:pic>
      <xdr:nvPicPr>
        <xdr:cNvPr id="4" name="Picture 3">
          <a:extLst>
            <a:ext uri="{FF2B5EF4-FFF2-40B4-BE49-F238E27FC236}">
              <a16:creationId xmlns:a16="http://schemas.microsoft.com/office/drawing/2014/main" id="{C52021DA-E5F8-64B7-C748-7A430D1ECD7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8433482" y="878126"/>
          <a:ext cx="4096348" cy="646132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105710</xdr:colOff>
      <xdr:row>4</xdr:row>
      <xdr:rowOff>78439</xdr:rowOff>
    </xdr:from>
    <xdr:to>
      <xdr:col>6</xdr:col>
      <xdr:colOff>409417</xdr:colOff>
      <xdr:row>41</xdr:row>
      <xdr:rowOff>11915</xdr:rowOff>
    </xdr:to>
    <xdr:pic>
      <xdr:nvPicPr>
        <xdr:cNvPr id="4" name="Graphic 10">
          <a:extLst>
            <a:ext uri="{FF2B5EF4-FFF2-40B4-BE49-F238E27FC236}">
              <a16:creationId xmlns:a16="http://schemas.microsoft.com/office/drawing/2014/main" id="{0FDE447B-623B-8C1C-E0CF-E32B0381B2F7}"/>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t="1338" b="-492"/>
        <a:stretch/>
      </xdr:blipFill>
      <xdr:spPr bwMode="auto">
        <a:xfrm>
          <a:off x="733239" y="885263"/>
          <a:ext cx="3960000" cy="657053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619498</xdr:colOff>
      <xdr:row>4</xdr:row>
      <xdr:rowOff>67233</xdr:rowOff>
    </xdr:from>
    <xdr:to>
      <xdr:col>14</xdr:col>
      <xdr:colOff>485028</xdr:colOff>
      <xdr:row>41</xdr:row>
      <xdr:rowOff>57216</xdr:rowOff>
    </xdr:to>
    <xdr:pic>
      <xdr:nvPicPr>
        <xdr:cNvPr id="2" name="Graphic 8">
          <a:extLst>
            <a:ext uri="{FF2B5EF4-FFF2-40B4-BE49-F238E27FC236}">
              <a16:creationId xmlns:a16="http://schemas.microsoft.com/office/drawing/2014/main" id="{36E48EBB-5A9D-2182-DD88-68D26807E3B1}"/>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rcRect t="1385" b="320"/>
        <a:stretch/>
      </xdr:blipFill>
      <xdr:spPr bwMode="auto">
        <a:xfrm>
          <a:off x="5527674" y="874057"/>
          <a:ext cx="4255061" cy="6623865"/>
        </a:xfrm>
        <a:prstGeom prst="rect">
          <a:avLst/>
        </a:prstGeom>
        <a:ln>
          <a:noFill/>
        </a:ln>
        <a:extLst>
          <a:ext uri="{53640926-AAD7-44D8-BBD7-CCE9431645EC}">
            <a14:shadowObscured xmlns:a14="http://schemas.microsoft.com/office/drawing/2010/main"/>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56028</xdr:colOff>
      <xdr:row>4</xdr:row>
      <xdr:rowOff>59204</xdr:rowOff>
    </xdr:from>
    <xdr:to>
      <xdr:col>13</xdr:col>
      <xdr:colOff>437977</xdr:colOff>
      <xdr:row>33</xdr:row>
      <xdr:rowOff>134471</xdr:rowOff>
    </xdr:to>
    <xdr:pic>
      <xdr:nvPicPr>
        <xdr:cNvPr id="3" name="Graphic 1073742220">
          <a:extLst>
            <a:ext uri="{FF2B5EF4-FFF2-40B4-BE49-F238E27FC236}">
              <a16:creationId xmlns:a16="http://schemas.microsoft.com/office/drawing/2014/main" id="{6B048D65-0C16-38B8-4B6F-866ACDF142A1}"/>
            </a:ext>
          </a:extLst>
        </xdr:cNvPr>
        <xdr:cNvPicPr>
          <a:picLocks noChangeAspect="1"/>
        </xdr:cNvPicPr>
      </xdr:nvPicPr>
      <xdr:blipFill rotWithShape="1">
        <a:blip xmlns:r="http://schemas.openxmlformats.org/officeDocument/2006/relationships" r:embed="rId1">
          <a:extLst>
            <a:ext uri="{96DAC541-7B7A-43D3-8B79-37D633B846F1}">
              <asvg:svgBlip xmlns:asvg="http://schemas.microsoft.com/office/drawing/2016/SVG/main" r:embed="rId2"/>
            </a:ext>
          </a:extLst>
        </a:blip>
        <a:srcRect l="418" t="1139" r="418" b="2313"/>
        <a:stretch/>
      </xdr:blipFill>
      <xdr:spPr bwMode="auto">
        <a:xfrm>
          <a:off x="683557" y="866028"/>
          <a:ext cx="9369067" cy="5274796"/>
        </a:xfrm>
        <a:prstGeom prst="rect">
          <a:avLst/>
        </a:prstGeom>
        <a:ln>
          <a:noFill/>
        </a:ln>
        <a:extLst>
          <a:ext uri="{53640926-AAD7-44D8-BBD7-CCE9431645EC}">
            <a14:shadowObscured xmlns:a14="http://schemas.microsoft.com/office/drawing/2010/main"/>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7</xdr:col>
      <xdr:colOff>409761</xdr:colOff>
      <xdr:row>4</xdr:row>
      <xdr:rowOff>52854</xdr:rowOff>
    </xdr:from>
    <xdr:to>
      <xdr:col>14</xdr:col>
      <xdr:colOff>582706</xdr:colOff>
      <xdr:row>41</xdr:row>
      <xdr:rowOff>148724</xdr:rowOff>
    </xdr:to>
    <xdr:pic>
      <xdr:nvPicPr>
        <xdr:cNvPr id="4" name="Picture 3" descr="A map of the united states&#10;&#10;AI-generated content may be incorrect.">
          <a:extLst>
            <a:ext uri="{FF2B5EF4-FFF2-40B4-BE49-F238E27FC236}">
              <a16:creationId xmlns:a16="http://schemas.microsoft.com/office/drawing/2014/main" id="{A9BCAF90-CD1D-85C3-AC90-D3F0E6D6A75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317937" y="859678"/>
          <a:ext cx="4565651" cy="6729752"/>
        </a:xfrm>
        <a:prstGeom prst="rect">
          <a:avLst/>
        </a:prstGeom>
      </xdr:spPr>
    </xdr:pic>
    <xdr:clientData/>
  </xdr:twoCellAnchor>
  <xdr:twoCellAnchor editAs="oneCell">
    <xdr:from>
      <xdr:col>1</xdr:col>
      <xdr:colOff>56028</xdr:colOff>
      <xdr:row>4</xdr:row>
      <xdr:rowOff>44823</xdr:rowOff>
    </xdr:from>
    <xdr:to>
      <xdr:col>7</xdr:col>
      <xdr:colOff>273676</xdr:colOff>
      <xdr:row>41</xdr:row>
      <xdr:rowOff>153707</xdr:rowOff>
    </xdr:to>
    <xdr:pic>
      <xdr:nvPicPr>
        <xdr:cNvPr id="3" name="Picture 2" descr="A map of the united states&#10;&#10;AI-generated content may be incorrect.">
          <a:extLst>
            <a:ext uri="{FF2B5EF4-FFF2-40B4-BE49-F238E27FC236}">
              <a16:creationId xmlns:a16="http://schemas.microsoft.com/office/drawing/2014/main" id="{C78B0A3B-D854-1815-559F-8CBB6894D19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83557" y="851647"/>
          <a:ext cx="4498295" cy="674276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9525</xdr:colOff>
      <xdr:row>4</xdr:row>
      <xdr:rowOff>65554</xdr:rowOff>
    </xdr:from>
    <xdr:to>
      <xdr:col>7</xdr:col>
      <xdr:colOff>45703</xdr:colOff>
      <xdr:row>41</xdr:row>
      <xdr:rowOff>142151</xdr:rowOff>
    </xdr:to>
    <xdr:pic>
      <xdr:nvPicPr>
        <xdr:cNvPr id="4" name="Picture 3" descr="A map of the united states&#10;&#10;Description automatically generated">
          <a:extLst>
            <a:ext uri="{FF2B5EF4-FFF2-40B4-BE49-F238E27FC236}">
              <a16:creationId xmlns:a16="http://schemas.microsoft.com/office/drawing/2014/main" id="{031689E5-1230-B241-C183-DDD2119D7575}"/>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1112"/>
        <a:stretch/>
      </xdr:blipFill>
      <xdr:spPr bwMode="auto">
        <a:xfrm>
          <a:off x="637054" y="872378"/>
          <a:ext cx="4320000" cy="6713654"/>
        </a:xfrm>
        <a:prstGeom prst="rect">
          <a:avLst/>
        </a:prstGeom>
        <a:ln>
          <a:noFill/>
        </a:ln>
        <a:extLst>
          <a:ext uri="{53640926-AAD7-44D8-BBD7-CCE9431645EC}">
            <a14:shadowObscured xmlns:a14="http://schemas.microsoft.com/office/drawing/2010/main"/>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86473</xdr:colOff>
      <xdr:row>4</xdr:row>
      <xdr:rowOff>30443</xdr:rowOff>
    </xdr:from>
    <xdr:to>
      <xdr:col>8</xdr:col>
      <xdr:colOff>330852</xdr:colOff>
      <xdr:row>39</xdr:row>
      <xdr:rowOff>123264</xdr:rowOff>
    </xdr:to>
    <xdr:pic>
      <xdr:nvPicPr>
        <xdr:cNvPr id="2" name="Picture 1">
          <a:extLst>
            <a:ext uri="{FF2B5EF4-FFF2-40B4-BE49-F238E27FC236}">
              <a16:creationId xmlns:a16="http://schemas.microsoft.com/office/drawing/2014/main" id="{0A02D3C5-66B0-078D-0D7D-60736888916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7999"/>
        <a:stretch/>
      </xdr:blipFill>
      <xdr:spPr bwMode="auto">
        <a:xfrm>
          <a:off x="714002" y="837267"/>
          <a:ext cx="5152556" cy="636811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7</xdr:col>
      <xdr:colOff>333001</xdr:colOff>
      <xdr:row>4</xdr:row>
      <xdr:rowOff>75266</xdr:rowOff>
    </xdr:from>
    <xdr:to>
      <xdr:col>14</xdr:col>
      <xdr:colOff>505376</xdr:colOff>
      <xdr:row>41</xdr:row>
      <xdr:rowOff>172945</xdr:rowOff>
    </xdr:to>
    <xdr:pic>
      <xdr:nvPicPr>
        <xdr:cNvPr id="5" name="Picture 4">
          <a:extLst>
            <a:ext uri="{FF2B5EF4-FFF2-40B4-BE49-F238E27FC236}">
              <a16:creationId xmlns:a16="http://schemas.microsoft.com/office/drawing/2014/main" id="{8DBDE38A-3442-C175-C57A-5FF6F4CC905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0304" t="11298"/>
        <a:stretch/>
      </xdr:blipFill>
      <xdr:spPr>
        <a:xfrm>
          <a:off x="5241177" y="882090"/>
          <a:ext cx="4565081" cy="6731561"/>
        </a:xfrm>
        <a:prstGeom prst="rect">
          <a:avLst/>
        </a:prstGeom>
      </xdr:spPr>
    </xdr:pic>
    <xdr:clientData/>
  </xdr:twoCellAnchor>
  <xdr:twoCellAnchor editAs="oneCell">
    <xdr:from>
      <xdr:col>1</xdr:col>
      <xdr:colOff>56029</xdr:colOff>
      <xdr:row>4</xdr:row>
      <xdr:rowOff>64060</xdr:rowOff>
    </xdr:from>
    <xdr:to>
      <xdr:col>7</xdr:col>
      <xdr:colOff>589702</xdr:colOff>
      <xdr:row>41</xdr:row>
      <xdr:rowOff>134470</xdr:rowOff>
    </xdr:to>
    <xdr:pic>
      <xdr:nvPicPr>
        <xdr:cNvPr id="4" name="Picture 3">
          <a:extLst>
            <a:ext uri="{FF2B5EF4-FFF2-40B4-BE49-F238E27FC236}">
              <a16:creationId xmlns:a16="http://schemas.microsoft.com/office/drawing/2014/main" id="{B366193A-D7F4-2141-E757-26286662874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8905" b="7"/>
        <a:stretch/>
      </xdr:blipFill>
      <xdr:spPr bwMode="auto">
        <a:xfrm>
          <a:off x="683558" y="870884"/>
          <a:ext cx="4814320" cy="6704292"/>
        </a:xfrm>
        <a:prstGeom prst="rect">
          <a:avLst/>
        </a:prstGeom>
        <a:ln>
          <a:noFill/>
        </a:ln>
        <a:extLst>
          <a:ext uri="{53640926-AAD7-44D8-BBD7-CCE9431645EC}">
            <a14:shadowObscured xmlns:a14="http://schemas.microsoft.com/office/drawing/2010/main"/>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28763</xdr:colOff>
      <xdr:row>3</xdr:row>
      <xdr:rowOff>176118</xdr:rowOff>
    </xdr:from>
    <xdr:to>
      <xdr:col>14</xdr:col>
      <xdr:colOff>608293</xdr:colOff>
      <xdr:row>10</xdr:row>
      <xdr:rowOff>54871</xdr:rowOff>
    </xdr:to>
    <xdr:pic>
      <xdr:nvPicPr>
        <xdr:cNvPr id="4" name="Picture 3">
          <a:extLst>
            <a:ext uri="{FF2B5EF4-FFF2-40B4-BE49-F238E27FC236}">
              <a16:creationId xmlns:a16="http://schemas.microsoft.com/office/drawing/2014/main" id="{57CD2BF3-EDD5-4835-696D-09089E7BC9D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56292" y="803647"/>
          <a:ext cx="9252883" cy="113381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94504</xdr:colOff>
      <xdr:row>4</xdr:row>
      <xdr:rowOff>4855</xdr:rowOff>
    </xdr:from>
    <xdr:to>
      <xdr:col>7</xdr:col>
      <xdr:colOff>288179</xdr:colOff>
      <xdr:row>40</xdr:row>
      <xdr:rowOff>166387</xdr:rowOff>
    </xdr:to>
    <xdr:pic>
      <xdr:nvPicPr>
        <xdr:cNvPr id="4" name="Picture 3">
          <a:extLst>
            <a:ext uri="{FF2B5EF4-FFF2-40B4-BE49-F238E27FC236}">
              <a16:creationId xmlns:a16="http://schemas.microsoft.com/office/drawing/2014/main" id="{A8428BB6-4F77-6FF8-257A-1A572124B15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8318" t="10209"/>
        <a:stretch/>
      </xdr:blipFill>
      <xdr:spPr bwMode="auto">
        <a:xfrm>
          <a:off x="722033" y="811679"/>
          <a:ext cx="4474322" cy="661612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305733</xdr:colOff>
      <xdr:row>4</xdr:row>
      <xdr:rowOff>47997</xdr:rowOff>
    </xdr:from>
    <xdr:to>
      <xdr:col>14</xdr:col>
      <xdr:colOff>493058</xdr:colOff>
      <xdr:row>41</xdr:row>
      <xdr:rowOff>143835</xdr:rowOff>
    </xdr:to>
    <xdr:pic>
      <xdr:nvPicPr>
        <xdr:cNvPr id="5" name="Picture 4">
          <a:extLst>
            <a:ext uri="{FF2B5EF4-FFF2-40B4-BE49-F238E27FC236}">
              <a16:creationId xmlns:a16="http://schemas.microsoft.com/office/drawing/2014/main" id="{70B28611-C1B2-7A4E-10D5-CC0D6F6B168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7800" t="8754" r="174"/>
        <a:stretch/>
      </xdr:blipFill>
      <xdr:spPr bwMode="auto">
        <a:xfrm>
          <a:off x="5213909" y="854821"/>
          <a:ext cx="4580031" cy="6729720"/>
        </a:xfrm>
        <a:prstGeom prst="rect">
          <a:avLst/>
        </a:prstGeom>
        <a:ln>
          <a:noFill/>
        </a:ln>
        <a:extLst>
          <a:ext uri="{53640926-AAD7-44D8-BBD7-CCE9431645EC}">
            <a14:shadowObscured xmlns:a14="http://schemas.microsoft.com/office/drawing/2010/main"/>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33619</xdr:colOff>
      <xdr:row>4</xdr:row>
      <xdr:rowOff>143211</xdr:rowOff>
    </xdr:from>
    <xdr:to>
      <xdr:col>5</xdr:col>
      <xdr:colOff>67460</xdr:colOff>
      <xdr:row>32</xdr:row>
      <xdr:rowOff>63276</xdr:rowOff>
    </xdr:to>
    <xdr:pic>
      <xdr:nvPicPr>
        <xdr:cNvPr id="4" name="Picture 3">
          <a:extLst>
            <a:ext uri="{FF2B5EF4-FFF2-40B4-BE49-F238E27FC236}">
              <a16:creationId xmlns:a16="http://schemas.microsoft.com/office/drawing/2014/main" id="{D1661820-FD26-5843-F0AB-BD4DB540A28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380" t="9523" r="9999"/>
        <a:stretch/>
      </xdr:blipFill>
      <xdr:spPr bwMode="auto">
        <a:xfrm>
          <a:off x="661148" y="950035"/>
          <a:ext cx="3059430" cy="49403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71270</xdr:colOff>
      <xdr:row>4</xdr:row>
      <xdr:rowOff>78441</xdr:rowOff>
    </xdr:from>
    <xdr:to>
      <xdr:col>9</xdr:col>
      <xdr:colOff>620583</xdr:colOff>
      <xdr:row>32</xdr:row>
      <xdr:rowOff>63276</xdr:rowOff>
    </xdr:to>
    <xdr:pic>
      <xdr:nvPicPr>
        <xdr:cNvPr id="5" name="Picture 4">
          <a:extLst>
            <a:ext uri="{FF2B5EF4-FFF2-40B4-BE49-F238E27FC236}">
              <a16:creationId xmlns:a16="http://schemas.microsoft.com/office/drawing/2014/main" id="{8520A0AD-2528-70C3-A893-404A34FB1843}"/>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6163" t="9089" r="9833"/>
        <a:stretch/>
      </xdr:blipFill>
      <xdr:spPr bwMode="auto">
        <a:xfrm>
          <a:off x="3724388" y="885265"/>
          <a:ext cx="3059430" cy="500507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9</xdr:col>
      <xdr:colOff>614233</xdr:colOff>
      <xdr:row>4</xdr:row>
      <xdr:rowOff>79711</xdr:rowOff>
    </xdr:from>
    <xdr:to>
      <xdr:col>14</xdr:col>
      <xdr:colOff>536016</xdr:colOff>
      <xdr:row>32</xdr:row>
      <xdr:rowOff>172496</xdr:rowOff>
    </xdr:to>
    <xdr:pic>
      <xdr:nvPicPr>
        <xdr:cNvPr id="6" name="Picture 5" descr="A map of the united states&#10;&#10;AI-generated content may be incorrect.">
          <a:extLst>
            <a:ext uri="{FF2B5EF4-FFF2-40B4-BE49-F238E27FC236}">
              <a16:creationId xmlns:a16="http://schemas.microsoft.com/office/drawing/2014/main" id="{53F13100-C6BC-5CAE-A456-C67524B4A4B4}"/>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7031" t="8245" r="10028"/>
        <a:stretch/>
      </xdr:blipFill>
      <xdr:spPr bwMode="auto">
        <a:xfrm>
          <a:off x="6777468" y="886535"/>
          <a:ext cx="3059430" cy="5113020"/>
        </a:xfrm>
        <a:prstGeom prst="rect">
          <a:avLst/>
        </a:prstGeom>
        <a:ln>
          <a:noFill/>
        </a:ln>
        <a:extLst>
          <a:ext uri="{53640926-AAD7-44D8-BBD7-CCE9431645EC}">
            <a14:shadowObscured xmlns:a14="http://schemas.microsoft.com/office/drawing/2010/main"/>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89647</xdr:colOff>
      <xdr:row>4</xdr:row>
      <xdr:rowOff>17554</xdr:rowOff>
    </xdr:from>
    <xdr:to>
      <xdr:col>14</xdr:col>
      <xdr:colOff>545489</xdr:colOff>
      <xdr:row>23</xdr:row>
      <xdr:rowOff>94502</xdr:rowOff>
    </xdr:to>
    <xdr:pic>
      <xdr:nvPicPr>
        <xdr:cNvPr id="5" name="Picture 4">
          <a:extLst>
            <a:ext uri="{FF2B5EF4-FFF2-40B4-BE49-F238E27FC236}">
              <a16:creationId xmlns:a16="http://schemas.microsoft.com/office/drawing/2014/main" id="{1B963763-72F1-2143-302C-E55DF48C411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717176" y="824378"/>
          <a:ext cx="9129195" cy="348353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89646</xdr:colOff>
      <xdr:row>32</xdr:row>
      <xdr:rowOff>172943</xdr:rowOff>
    </xdr:from>
    <xdr:to>
      <xdr:col>14</xdr:col>
      <xdr:colOff>524995</xdr:colOff>
      <xdr:row>52</xdr:row>
      <xdr:rowOff>130636</xdr:rowOff>
    </xdr:to>
    <xdr:pic>
      <xdr:nvPicPr>
        <xdr:cNvPr id="8" name="Picture 7">
          <a:extLst>
            <a:ext uri="{FF2B5EF4-FFF2-40B4-BE49-F238E27FC236}">
              <a16:creationId xmlns:a16="http://schemas.microsoft.com/office/drawing/2014/main" id="{36914994-A166-54C5-1ED7-44C5466B1DE1}"/>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717175" y="5731061"/>
          <a:ext cx="9102352" cy="354357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67235</xdr:colOff>
      <xdr:row>4</xdr:row>
      <xdr:rowOff>89646</xdr:rowOff>
    </xdr:from>
    <xdr:to>
      <xdr:col>14</xdr:col>
      <xdr:colOff>601927</xdr:colOff>
      <xdr:row>29</xdr:row>
      <xdr:rowOff>28762</xdr:rowOff>
    </xdr:to>
    <xdr:pic>
      <xdr:nvPicPr>
        <xdr:cNvPr id="5" name="Graphic 13">
          <a:extLst>
            <a:ext uri="{FF2B5EF4-FFF2-40B4-BE49-F238E27FC236}">
              <a16:creationId xmlns:a16="http://schemas.microsoft.com/office/drawing/2014/main" id="{37861914-37B1-1ED6-0EC5-95B61419612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94764" y="896470"/>
          <a:ext cx="9201695" cy="4421468"/>
        </a:xfrm>
        <a:prstGeom prst="rect">
          <a:avLst/>
        </a:prstGeom>
      </xdr:spPr>
    </xdr:pic>
    <xdr:clientData/>
  </xdr:twoCellAnchor>
  <xdr:twoCellAnchor editAs="oneCell">
    <xdr:from>
      <xdr:col>1</xdr:col>
      <xdr:colOff>78441</xdr:colOff>
      <xdr:row>42</xdr:row>
      <xdr:rowOff>92821</xdr:rowOff>
    </xdr:from>
    <xdr:to>
      <xdr:col>15</xdr:col>
      <xdr:colOff>12551</xdr:colOff>
      <xdr:row>67</xdr:row>
      <xdr:rowOff>47999</xdr:rowOff>
    </xdr:to>
    <xdr:pic>
      <xdr:nvPicPr>
        <xdr:cNvPr id="7" name="Graphic 33">
          <a:extLst>
            <a:ext uri="{FF2B5EF4-FFF2-40B4-BE49-F238E27FC236}">
              <a16:creationId xmlns:a16="http://schemas.microsoft.com/office/drawing/2014/main" id="{F8072EDC-A7CA-0667-E476-05CC675485D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705970" y="7858497"/>
          <a:ext cx="9238168" cy="4434356"/>
        </a:xfrm>
        <a:prstGeom prst="rect">
          <a:avLst/>
        </a:prstGeom>
      </xdr:spPr>
    </xdr:pic>
    <xdr:clientData/>
  </xdr:twoCellAnchor>
  <xdr:twoCellAnchor editAs="oneCell">
    <xdr:from>
      <xdr:col>1</xdr:col>
      <xdr:colOff>44823</xdr:colOff>
      <xdr:row>81</xdr:row>
      <xdr:rowOff>112058</xdr:rowOff>
    </xdr:from>
    <xdr:to>
      <xdr:col>14</xdr:col>
      <xdr:colOff>526478</xdr:colOff>
      <xdr:row>106</xdr:row>
      <xdr:rowOff>36792</xdr:rowOff>
    </xdr:to>
    <xdr:pic>
      <xdr:nvPicPr>
        <xdr:cNvPr id="9" name="Graphic 46">
          <a:extLst>
            <a:ext uri="{FF2B5EF4-FFF2-40B4-BE49-F238E27FC236}">
              <a16:creationId xmlns:a16="http://schemas.microsoft.com/office/drawing/2014/main" id="{198144A9-7EF7-BA3E-BDEA-E28808E4444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tretch>
          <a:fillRect/>
        </a:stretch>
      </xdr:blipFill>
      <xdr:spPr>
        <a:xfrm>
          <a:off x="672352" y="15015882"/>
          <a:ext cx="9155008" cy="4407086"/>
        </a:xfrm>
        <a:prstGeom prst="rect">
          <a:avLst/>
        </a:prstGeom>
      </xdr:spPr>
    </xdr:pic>
    <xdr:clientData/>
  </xdr:twoCellAnchor>
  <xdr:twoCellAnchor editAs="oneCell">
    <xdr:from>
      <xdr:col>1</xdr:col>
      <xdr:colOff>59766</xdr:colOff>
      <xdr:row>119</xdr:row>
      <xdr:rowOff>29882</xdr:rowOff>
    </xdr:from>
    <xdr:to>
      <xdr:col>14</xdr:col>
      <xdr:colOff>514673</xdr:colOff>
      <xdr:row>142</xdr:row>
      <xdr:rowOff>112059</xdr:rowOff>
    </xdr:to>
    <xdr:pic>
      <xdr:nvPicPr>
        <xdr:cNvPr id="3" name="Graphic 2102561059">
          <a:extLst>
            <a:ext uri="{FF2B5EF4-FFF2-40B4-BE49-F238E27FC236}">
              <a16:creationId xmlns:a16="http://schemas.microsoft.com/office/drawing/2014/main" id="{9A789A48-CEB2-F799-035C-2E2050F0162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687295" y="22695647"/>
          <a:ext cx="9128260" cy="4377765"/>
        </a:xfrm>
        <a:prstGeom prst="rect">
          <a:avLst/>
        </a:prstGeom>
      </xdr:spPr>
    </xdr:pic>
    <xdr:clientData/>
  </xdr:twoCellAnchor>
  <xdr:twoCellAnchor editAs="oneCell">
    <xdr:from>
      <xdr:col>1</xdr:col>
      <xdr:colOff>67235</xdr:colOff>
      <xdr:row>157</xdr:row>
      <xdr:rowOff>82176</xdr:rowOff>
    </xdr:from>
    <xdr:to>
      <xdr:col>15</xdr:col>
      <xdr:colOff>12661</xdr:colOff>
      <xdr:row>180</xdr:row>
      <xdr:rowOff>74706</xdr:rowOff>
    </xdr:to>
    <xdr:pic>
      <xdr:nvPicPr>
        <xdr:cNvPr id="6" name="Graphic 25">
          <a:extLst>
            <a:ext uri="{FF2B5EF4-FFF2-40B4-BE49-F238E27FC236}">
              <a16:creationId xmlns:a16="http://schemas.microsoft.com/office/drawing/2014/main" id="{9F8E448C-C485-5463-2514-6758FC3563A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694764" y="29964529"/>
          <a:ext cx="9243134" cy="4288118"/>
        </a:xfrm>
        <a:prstGeom prst="rect">
          <a:avLst/>
        </a:prstGeom>
      </xdr:spPr>
    </xdr:pic>
    <xdr:clientData/>
  </xdr:twoCellAnchor>
  <xdr:twoCellAnchor editAs="oneCell">
    <xdr:from>
      <xdr:col>1</xdr:col>
      <xdr:colOff>51172</xdr:colOff>
      <xdr:row>194</xdr:row>
      <xdr:rowOff>139327</xdr:rowOff>
    </xdr:from>
    <xdr:to>
      <xdr:col>14</xdr:col>
      <xdr:colOff>619977</xdr:colOff>
      <xdr:row>218</xdr:row>
      <xdr:rowOff>143995</xdr:rowOff>
    </xdr:to>
    <xdr:pic>
      <xdr:nvPicPr>
        <xdr:cNvPr id="10" name="Graphic 35">
          <a:extLst>
            <a:ext uri="{FF2B5EF4-FFF2-40B4-BE49-F238E27FC236}">
              <a16:creationId xmlns:a16="http://schemas.microsoft.com/office/drawing/2014/main" id="{7FC9E0F7-5F5D-F6F4-7AB6-AFD6E321A6A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678701" y="35740415"/>
          <a:ext cx="9235808" cy="430137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44824</xdr:colOff>
      <xdr:row>4</xdr:row>
      <xdr:rowOff>172180</xdr:rowOff>
    </xdr:from>
    <xdr:to>
      <xdr:col>14</xdr:col>
      <xdr:colOff>598768</xdr:colOff>
      <xdr:row>29</xdr:row>
      <xdr:rowOff>91005</xdr:rowOff>
    </xdr:to>
    <xdr:pic>
      <xdr:nvPicPr>
        <xdr:cNvPr id="3" name="Graphic 18">
          <a:extLst>
            <a:ext uri="{FF2B5EF4-FFF2-40B4-BE49-F238E27FC236}">
              <a16:creationId xmlns:a16="http://schemas.microsoft.com/office/drawing/2014/main" id="{D998F8C2-A355-DAB0-CAE8-46B64F8AB4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672353" y="979004"/>
          <a:ext cx="9227297" cy="440117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4</xdr:row>
      <xdr:rowOff>0</xdr:rowOff>
    </xdr:from>
    <xdr:to>
      <xdr:col>15</xdr:col>
      <xdr:colOff>151077</xdr:colOff>
      <xdr:row>25</xdr:row>
      <xdr:rowOff>164913</xdr:rowOff>
    </xdr:to>
    <xdr:pic>
      <xdr:nvPicPr>
        <xdr:cNvPr id="3" name="Picture 2">
          <a:extLst>
            <a:ext uri="{FF2B5EF4-FFF2-40B4-BE49-F238E27FC236}">
              <a16:creationId xmlns:a16="http://schemas.microsoft.com/office/drawing/2014/main" id="{4AA9CAD3-3C4D-5B43-95C5-5B3965A9C04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7529" y="806824"/>
          <a:ext cx="9451960" cy="3933264"/>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179293</xdr:colOff>
      <xdr:row>4</xdr:row>
      <xdr:rowOff>6350</xdr:rowOff>
    </xdr:from>
    <xdr:to>
      <xdr:col>13</xdr:col>
      <xdr:colOff>542737</xdr:colOff>
      <xdr:row>26</xdr:row>
      <xdr:rowOff>6467</xdr:rowOff>
    </xdr:to>
    <xdr:pic>
      <xdr:nvPicPr>
        <xdr:cNvPr id="3" name="Graphic 20">
          <a:extLst>
            <a:ext uri="{FF2B5EF4-FFF2-40B4-BE49-F238E27FC236}">
              <a16:creationId xmlns:a16="http://schemas.microsoft.com/office/drawing/2014/main" id="{32C1E88C-D45D-8A01-7168-8A04205EA99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806822" y="813174"/>
          <a:ext cx="8412443" cy="394141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83315</xdr:colOff>
      <xdr:row>4</xdr:row>
      <xdr:rowOff>75266</xdr:rowOff>
    </xdr:from>
    <xdr:to>
      <xdr:col>7</xdr:col>
      <xdr:colOff>101831</xdr:colOff>
      <xdr:row>40</xdr:row>
      <xdr:rowOff>125615</xdr:rowOff>
    </xdr:to>
    <xdr:pic>
      <xdr:nvPicPr>
        <xdr:cNvPr id="2" name="Picture 1">
          <a:extLst>
            <a:ext uri="{FF2B5EF4-FFF2-40B4-BE49-F238E27FC236}">
              <a16:creationId xmlns:a16="http://schemas.microsoft.com/office/drawing/2014/main" id="{734ADE22-5AE1-42BA-959C-6E91C6EC046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925" b="632"/>
        <a:stretch/>
      </xdr:blipFill>
      <xdr:spPr bwMode="auto">
        <a:xfrm>
          <a:off x="711965" y="894416"/>
          <a:ext cx="4088866" cy="656544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8</xdr:col>
      <xdr:colOff>530086</xdr:colOff>
      <xdr:row>4</xdr:row>
      <xdr:rowOff>84068</xdr:rowOff>
    </xdr:from>
    <xdr:to>
      <xdr:col>15</xdr:col>
      <xdr:colOff>330500</xdr:colOff>
      <xdr:row>40</xdr:row>
      <xdr:rowOff>124640</xdr:rowOff>
    </xdr:to>
    <xdr:pic>
      <xdr:nvPicPr>
        <xdr:cNvPr id="3" name="Picture 2">
          <a:extLst>
            <a:ext uri="{FF2B5EF4-FFF2-40B4-BE49-F238E27FC236}">
              <a16:creationId xmlns:a16="http://schemas.microsoft.com/office/drawing/2014/main" id="{1EFE7217-4310-49F1-9EA0-DC69B20DE4E1}"/>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59" b="4044"/>
        <a:stretch/>
      </xdr:blipFill>
      <xdr:spPr bwMode="auto">
        <a:xfrm>
          <a:off x="5857736" y="903218"/>
          <a:ext cx="4210489" cy="6552497"/>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236818</xdr:colOff>
      <xdr:row>3</xdr:row>
      <xdr:rowOff>31492</xdr:rowOff>
    </xdr:from>
    <xdr:to>
      <xdr:col>10</xdr:col>
      <xdr:colOff>409762</xdr:colOff>
      <xdr:row>18</xdr:row>
      <xdr:rowOff>163927</xdr:rowOff>
    </xdr:to>
    <xdr:pic>
      <xdr:nvPicPr>
        <xdr:cNvPr id="7" name="Picture 6" descr="A graph of different colored bars&#10;&#10;AI-generated content may be incorrect.">
          <a:extLst>
            <a:ext uri="{FF2B5EF4-FFF2-40B4-BE49-F238E27FC236}">
              <a16:creationId xmlns:a16="http://schemas.microsoft.com/office/drawing/2014/main" id="{18824E5B-D5B7-F22F-3A0D-1AA23C888D0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41936" y="659021"/>
          <a:ext cx="6669180" cy="2818672"/>
        </a:xfrm>
        <a:prstGeom prst="rect">
          <a:avLst/>
        </a:prstGeom>
      </xdr:spPr>
    </xdr:pic>
    <xdr:clientData/>
  </xdr:twoCellAnchor>
  <xdr:twoCellAnchor editAs="oneCell">
    <xdr:from>
      <xdr:col>1</xdr:col>
      <xdr:colOff>216085</xdr:colOff>
      <xdr:row>41</xdr:row>
      <xdr:rowOff>156883</xdr:rowOff>
    </xdr:from>
    <xdr:to>
      <xdr:col>10</xdr:col>
      <xdr:colOff>485028</xdr:colOff>
      <xdr:row>57</xdr:row>
      <xdr:rowOff>150577</xdr:rowOff>
    </xdr:to>
    <xdr:pic>
      <xdr:nvPicPr>
        <xdr:cNvPr id="11" name="Picture 10" descr="A graph of different colored bars&#10;&#10;AI-generated content may be incorrect.">
          <a:extLst>
            <a:ext uri="{FF2B5EF4-FFF2-40B4-BE49-F238E27FC236}">
              <a16:creationId xmlns:a16="http://schemas.microsoft.com/office/drawing/2014/main" id="{38C609A8-18B1-8CF1-29ED-D1DA9A963EA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21203" y="7888942"/>
          <a:ext cx="6768354" cy="2862400"/>
        </a:xfrm>
        <a:prstGeom prst="rect">
          <a:avLst/>
        </a:prstGeom>
      </xdr:spPr>
    </xdr:pic>
    <xdr:clientData/>
  </xdr:twoCellAnchor>
  <xdr:twoCellAnchor editAs="oneCell">
    <xdr:from>
      <xdr:col>1</xdr:col>
      <xdr:colOff>228974</xdr:colOff>
      <xdr:row>82</xdr:row>
      <xdr:rowOff>11205</xdr:rowOff>
    </xdr:from>
    <xdr:to>
      <xdr:col>10</xdr:col>
      <xdr:colOff>476061</xdr:colOff>
      <xdr:row>97</xdr:row>
      <xdr:rowOff>174438</xdr:rowOff>
    </xdr:to>
    <xdr:pic>
      <xdr:nvPicPr>
        <xdr:cNvPr id="14" name="Picture 13">
          <a:extLst>
            <a:ext uri="{FF2B5EF4-FFF2-40B4-BE49-F238E27FC236}">
              <a16:creationId xmlns:a16="http://schemas.microsoft.com/office/drawing/2014/main" id="{2BE01F04-8437-07D2-49D2-738D28589A0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4092" y="15385676"/>
          <a:ext cx="6746498" cy="2852644"/>
        </a:xfrm>
        <a:prstGeom prst="rect">
          <a:avLst/>
        </a:prstGeom>
      </xdr:spPr>
    </xdr:pic>
    <xdr:clientData/>
  </xdr:twoCellAnchor>
  <xdr:twoCellAnchor editAs="oneCell">
    <xdr:from>
      <xdr:col>1</xdr:col>
      <xdr:colOff>201705</xdr:colOff>
      <xdr:row>122</xdr:row>
      <xdr:rowOff>67234</xdr:rowOff>
    </xdr:from>
    <xdr:to>
      <xdr:col>10</xdr:col>
      <xdr:colOff>537882</xdr:colOff>
      <xdr:row>137</xdr:row>
      <xdr:rowOff>123183</xdr:rowOff>
    </xdr:to>
    <xdr:pic>
      <xdr:nvPicPr>
        <xdr:cNvPr id="3" name="Picture 2" descr="A graph of a number of people&#10;&#10;AI-generated content may be incorrect.">
          <a:extLst>
            <a:ext uri="{FF2B5EF4-FFF2-40B4-BE49-F238E27FC236}">
              <a16:creationId xmlns:a16="http://schemas.microsoft.com/office/drawing/2014/main" id="{2FB9F958-C656-F637-10B5-4CF64123DC8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99352" y="23584646"/>
          <a:ext cx="6775824" cy="2857419"/>
        </a:xfrm>
        <a:prstGeom prst="rect">
          <a:avLst/>
        </a:prstGeom>
      </xdr:spPr>
    </xdr:pic>
    <xdr:clientData/>
  </xdr:twoCellAnchor>
  <xdr:twoCellAnchor editAs="oneCell">
    <xdr:from>
      <xdr:col>1</xdr:col>
      <xdr:colOff>14941</xdr:colOff>
      <xdr:row>162</xdr:row>
      <xdr:rowOff>29882</xdr:rowOff>
    </xdr:from>
    <xdr:to>
      <xdr:col>10</xdr:col>
      <xdr:colOff>548170</xdr:colOff>
      <xdr:row>177</xdr:row>
      <xdr:rowOff>171823</xdr:rowOff>
    </xdr:to>
    <xdr:pic>
      <xdr:nvPicPr>
        <xdr:cNvPr id="5" name="Picture 4" descr="A graph of different colored bars&#10;&#10;AI-generated content may be incorrect.">
          <a:extLst>
            <a:ext uri="{FF2B5EF4-FFF2-40B4-BE49-F238E27FC236}">
              <a16:creationId xmlns:a16="http://schemas.microsoft.com/office/drawing/2014/main" id="{4C1EC1DA-2142-9CD9-8153-559C18CC041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12588" y="31234529"/>
          <a:ext cx="6972876" cy="294341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134471</xdr:colOff>
      <xdr:row>4</xdr:row>
      <xdr:rowOff>3173</xdr:rowOff>
    </xdr:from>
    <xdr:to>
      <xdr:col>12</xdr:col>
      <xdr:colOff>485027</xdr:colOff>
      <xdr:row>38</xdr:row>
      <xdr:rowOff>153697</xdr:rowOff>
    </xdr:to>
    <xdr:pic>
      <xdr:nvPicPr>
        <xdr:cNvPr id="5" name="Picture 4">
          <a:extLst>
            <a:ext uri="{FF2B5EF4-FFF2-40B4-BE49-F238E27FC236}">
              <a16:creationId xmlns:a16="http://schemas.microsoft.com/office/drawing/2014/main" id="{293C6BF0-F5A8-1677-6C69-8066E6DBAE5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14" r="-666" b="7435"/>
        <a:stretch/>
      </xdr:blipFill>
      <xdr:spPr bwMode="auto">
        <a:xfrm>
          <a:off x="762000" y="809997"/>
          <a:ext cx="7772026" cy="624652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174437</xdr:colOff>
      <xdr:row>45</xdr:row>
      <xdr:rowOff>140820</xdr:rowOff>
    </xdr:from>
    <xdr:to>
      <xdr:col>9</xdr:col>
      <xdr:colOff>134470</xdr:colOff>
      <xdr:row>79</xdr:row>
      <xdr:rowOff>173840</xdr:rowOff>
    </xdr:to>
    <xdr:pic>
      <xdr:nvPicPr>
        <xdr:cNvPr id="9" name="Picture 8">
          <a:extLst>
            <a:ext uri="{FF2B5EF4-FFF2-40B4-BE49-F238E27FC236}">
              <a16:creationId xmlns:a16="http://schemas.microsoft.com/office/drawing/2014/main" id="{DA1F0C90-90F4-2BFD-EB9D-2DD12F136CD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32" t="20505" r="-1132" b="-975"/>
        <a:stretch/>
      </xdr:blipFill>
      <xdr:spPr bwMode="auto">
        <a:xfrm>
          <a:off x="801966" y="8388349"/>
          <a:ext cx="5495739" cy="612902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71905</xdr:colOff>
      <xdr:row>86</xdr:row>
      <xdr:rowOff>84791</xdr:rowOff>
    </xdr:from>
    <xdr:to>
      <xdr:col>9</xdr:col>
      <xdr:colOff>560294</xdr:colOff>
      <xdr:row>118</xdr:row>
      <xdr:rowOff>49695</xdr:rowOff>
    </xdr:to>
    <xdr:pic>
      <xdr:nvPicPr>
        <xdr:cNvPr id="11" name="Picture 10">
          <a:extLst>
            <a:ext uri="{FF2B5EF4-FFF2-40B4-BE49-F238E27FC236}">
              <a16:creationId xmlns:a16="http://schemas.microsoft.com/office/drawing/2014/main" id="{186591F2-7040-52B5-82B2-D9DEC8ED007D}"/>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744" t="11728" r="28954" b="1829"/>
        <a:stretch/>
      </xdr:blipFill>
      <xdr:spPr bwMode="auto">
        <a:xfrm>
          <a:off x="699434" y="15773026"/>
          <a:ext cx="6024095" cy="570231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29881</xdr:colOff>
      <xdr:row>125</xdr:row>
      <xdr:rowOff>97118</xdr:rowOff>
    </xdr:from>
    <xdr:to>
      <xdr:col>11</xdr:col>
      <xdr:colOff>525398</xdr:colOff>
      <xdr:row>157</xdr:row>
      <xdr:rowOff>134470</xdr:rowOff>
    </xdr:to>
    <xdr:pic>
      <xdr:nvPicPr>
        <xdr:cNvPr id="3" name="Picture 2">
          <a:extLst>
            <a:ext uri="{FF2B5EF4-FFF2-40B4-BE49-F238E27FC236}">
              <a16:creationId xmlns:a16="http://schemas.microsoft.com/office/drawing/2014/main" id="{B90EE131-1206-0279-AE2C-8D0F37B9B90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57410" y="23771412"/>
          <a:ext cx="7289457" cy="6013823"/>
        </a:xfrm>
        <a:prstGeom prst="rect">
          <a:avLst/>
        </a:prstGeom>
      </xdr:spPr>
    </xdr:pic>
    <xdr:clientData/>
  </xdr:twoCellAnchor>
  <xdr:twoCellAnchor editAs="oneCell">
    <xdr:from>
      <xdr:col>1</xdr:col>
      <xdr:colOff>142503</xdr:colOff>
      <xdr:row>164</xdr:row>
      <xdr:rowOff>84791</xdr:rowOff>
    </xdr:from>
    <xdr:to>
      <xdr:col>12</xdr:col>
      <xdr:colOff>577624</xdr:colOff>
      <xdr:row>195</xdr:row>
      <xdr:rowOff>83297</xdr:rowOff>
    </xdr:to>
    <xdr:pic>
      <xdr:nvPicPr>
        <xdr:cNvPr id="6" name="Picture 5">
          <a:extLst>
            <a:ext uri="{FF2B5EF4-FFF2-40B4-BE49-F238E27FC236}">
              <a16:creationId xmlns:a16="http://schemas.microsoft.com/office/drawing/2014/main" id="{F1A8997F-9A99-91EC-36E6-65E7BB22FFEF}"/>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8372" t="12120" r="2393" b="26563"/>
        <a:stretch/>
      </xdr:blipFill>
      <xdr:spPr bwMode="auto">
        <a:xfrm>
          <a:off x="770032" y="29937262"/>
          <a:ext cx="7853416" cy="5556623"/>
        </a:xfrm>
        <a:prstGeom prst="rect">
          <a:avLst/>
        </a:prstGeom>
        <a:ln>
          <a:noFill/>
        </a:ln>
        <a:extLst>
          <a:ext uri="{53640926-AAD7-44D8-BBD7-CCE9431645EC}">
            <a14:shadowObscured xmlns:a14="http://schemas.microsoft.com/office/drawing/2010/main"/>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179295</xdr:colOff>
      <xdr:row>44</xdr:row>
      <xdr:rowOff>104028</xdr:rowOff>
    </xdr:from>
    <xdr:to>
      <xdr:col>10</xdr:col>
      <xdr:colOff>302559</xdr:colOff>
      <xdr:row>78</xdr:row>
      <xdr:rowOff>111736</xdr:rowOff>
    </xdr:to>
    <xdr:pic>
      <xdr:nvPicPr>
        <xdr:cNvPr id="5" name="Picture 4">
          <a:extLst>
            <a:ext uri="{FF2B5EF4-FFF2-40B4-BE49-F238E27FC236}">
              <a16:creationId xmlns:a16="http://schemas.microsoft.com/office/drawing/2014/main" id="{C79C4FB6-4482-E8F4-CBE4-56EAACD7DA6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868" t="23850" r="868" b="1120"/>
        <a:stretch/>
      </xdr:blipFill>
      <xdr:spPr bwMode="auto">
        <a:xfrm>
          <a:off x="805224" y="8077814"/>
          <a:ext cx="6273692" cy="602206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13608</xdr:colOff>
      <xdr:row>126</xdr:row>
      <xdr:rowOff>27214</xdr:rowOff>
    </xdr:from>
    <xdr:to>
      <xdr:col>12</xdr:col>
      <xdr:colOff>492197</xdr:colOff>
      <xdr:row>153</xdr:row>
      <xdr:rowOff>1360</xdr:rowOff>
    </xdr:to>
    <xdr:pic>
      <xdr:nvPicPr>
        <xdr:cNvPr id="4" name="Picture 3">
          <a:extLst>
            <a:ext uri="{FF2B5EF4-FFF2-40B4-BE49-F238E27FC236}">
              <a16:creationId xmlns:a16="http://schemas.microsoft.com/office/drawing/2014/main" id="{2FC2E2B7-5F77-2A14-1BD3-570B4A37967B}"/>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245" t="13337" r="-1779" b="-81"/>
        <a:stretch/>
      </xdr:blipFill>
      <xdr:spPr bwMode="auto">
        <a:xfrm>
          <a:off x="639537" y="22696714"/>
          <a:ext cx="7880874" cy="475025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607786</xdr:colOff>
      <xdr:row>160</xdr:row>
      <xdr:rowOff>79007</xdr:rowOff>
    </xdr:from>
    <xdr:to>
      <xdr:col>12</xdr:col>
      <xdr:colOff>589643</xdr:colOff>
      <xdr:row>189</xdr:row>
      <xdr:rowOff>121104</xdr:rowOff>
    </xdr:to>
    <xdr:pic>
      <xdr:nvPicPr>
        <xdr:cNvPr id="8" name="Picture 7">
          <a:extLst>
            <a:ext uri="{FF2B5EF4-FFF2-40B4-BE49-F238E27FC236}">
              <a16:creationId xmlns:a16="http://schemas.microsoft.com/office/drawing/2014/main" id="{DC4DD2B1-EA83-C2D1-0DE8-78E2427CDF2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70" t="-1030" r="170" b="13671"/>
        <a:stretch/>
      </xdr:blipFill>
      <xdr:spPr bwMode="auto">
        <a:xfrm>
          <a:off x="607786" y="28858114"/>
          <a:ext cx="8010071" cy="517199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102960</xdr:colOff>
      <xdr:row>4</xdr:row>
      <xdr:rowOff>30389</xdr:rowOff>
    </xdr:from>
    <xdr:to>
      <xdr:col>12</xdr:col>
      <xdr:colOff>103056</xdr:colOff>
      <xdr:row>38</xdr:row>
      <xdr:rowOff>141967</xdr:rowOff>
    </xdr:to>
    <xdr:pic>
      <xdr:nvPicPr>
        <xdr:cNvPr id="2" name="Picture 1">
          <a:extLst>
            <a:ext uri="{FF2B5EF4-FFF2-40B4-BE49-F238E27FC236}">
              <a16:creationId xmlns:a16="http://schemas.microsoft.com/office/drawing/2014/main" id="{2A8E549A-CE8B-6A6B-2343-8A281492C67F}"/>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9093" t="3328" r="-1043" b="-3328"/>
        <a:stretch/>
      </xdr:blipFill>
      <xdr:spPr bwMode="auto">
        <a:xfrm>
          <a:off x="728889" y="833210"/>
          <a:ext cx="7402381" cy="612593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154214</xdr:colOff>
      <xdr:row>85</xdr:row>
      <xdr:rowOff>172357</xdr:rowOff>
    </xdr:from>
    <xdr:to>
      <xdr:col>12</xdr:col>
      <xdr:colOff>259897</xdr:colOff>
      <xdr:row>120</xdr:row>
      <xdr:rowOff>16367</xdr:rowOff>
    </xdr:to>
    <xdr:pic>
      <xdr:nvPicPr>
        <xdr:cNvPr id="6" name="Picture 5">
          <a:extLst>
            <a:ext uri="{FF2B5EF4-FFF2-40B4-BE49-F238E27FC236}">
              <a16:creationId xmlns:a16="http://schemas.microsoft.com/office/drawing/2014/main" id="{9EFB77C5-4181-B7CE-7D6D-BF35D5757D69}"/>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63" t="30108" r="363" b="-3774"/>
        <a:stretch/>
      </xdr:blipFill>
      <xdr:spPr bwMode="auto">
        <a:xfrm>
          <a:off x="780143" y="15494000"/>
          <a:ext cx="7507968" cy="6035260"/>
        </a:xfrm>
        <a:prstGeom prst="rect">
          <a:avLst/>
        </a:prstGeom>
        <a:ln>
          <a:noFill/>
        </a:ln>
        <a:extLst>
          <a:ext uri="{53640926-AAD7-44D8-BBD7-CCE9431645EC}">
            <a14:shadowObscured xmlns:a14="http://schemas.microsoft.com/office/drawing/2010/main"/>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281214</xdr:colOff>
      <xdr:row>3</xdr:row>
      <xdr:rowOff>172358</xdr:rowOff>
    </xdr:from>
    <xdr:to>
      <xdr:col>8</xdr:col>
      <xdr:colOff>602643</xdr:colOff>
      <xdr:row>27</xdr:row>
      <xdr:rowOff>155512</xdr:rowOff>
    </xdr:to>
    <xdr:pic>
      <xdr:nvPicPr>
        <xdr:cNvPr id="2" name="Picture 1" descr="A map of the state of south carolina&#10;&#10;AI-generated content may be incorrect.">
          <a:extLst>
            <a:ext uri="{FF2B5EF4-FFF2-40B4-BE49-F238E27FC236}">
              <a16:creationId xmlns:a16="http://schemas.microsoft.com/office/drawing/2014/main" id="{6B9151BC-4BF7-193D-F11B-A1C4DDF16E4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07143" y="798287"/>
          <a:ext cx="5220000" cy="4337439"/>
        </a:xfrm>
        <a:prstGeom prst="rect">
          <a:avLst/>
        </a:prstGeom>
      </xdr:spPr>
    </xdr:pic>
    <xdr:clientData/>
  </xdr:twoCellAnchor>
  <xdr:twoCellAnchor editAs="oneCell">
    <xdr:from>
      <xdr:col>9</xdr:col>
      <xdr:colOff>417285</xdr:colOff>
      <xdr:row>4</xdr:row>
      <xdr:rowOff>45357</xdr:rowOff>
    </xdr:from>
    <xdr:to>
      <xdr:col>18</xdr:col>
      <xdr:colOff>3928</xdr:colOff>
      <xdr:row>27</xdr:row>
      <xdr:rowOff>138619</xdr:rowOff>
    </xdr:to>
    <xdr:pic>
      <xdr:nvPicPr>
        <xdr:cNvPr id="3" name="Picture 2" descr="A map of the state of south carolina&#10;&#10;AI-generated content may be incorrect.">
          <a:extLst>
            <a:ext uri="{FF2B5EF4-FFF2-40B4-BE49-F238E27FC236}">
              <a16:creationId xmlns:a16="http://schemas.microsoft.com/office/drawing/2014/main" id="{53872107-A404-C553-77D8-39CB392A297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67714" y="852714"/>
          <a:ext cx="5220000" cy="4266119"/>
        </a:xfrm>
        <a:prstGeom prst="rect">
          <a:avLst/>
        </a:prstGeom>
      </xdr:spPr>
    </xdr:pic>
    <xdr:clientData/>
  </xdr:twoCellAnchor>
  <xdr:twoCellAnchor editAs="oneCell">
    <xdr:from>
      <xdr:col>1</xdr:col>
      <xdr:colOff>362856</xdr:colOff>
      <xdr:row>27</xdr:row>
      <xdr:rowOff>154214</xdr:rowOff>
    </xdr:from>
    <xdr:to>
      <xdr:col>9</xdr:col>
      <xdr:colOff>58356</xdr:colOff>
      <xdr:row>51</xdr:row>
      <xdr:rowOff>65395</xdr:rowOff>
    </xdr:to>
    <xdr:pic>
      <xdr:nvPicPr>
        <xdr:cNvPr id="4" name="Picture 3">
          <a:extLst>
            <a:ext uri="{FF2B5EF4-FFF2-40B4-BE49-F238E27FC236}">
              <a16:creationId xmlns:a16="http://schemas.microsoft.com/office/drawing/2014/main" id="{B6FBB9FD-8626-9ACF-B258-F873ADDB523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88785" y="5134428"/>
          <a:ext cx="5220000" cy="4265467"/>
        </a:xfrm>
        <a:prstGeom prst="rect">
          <a:avLst/>
        </a:prstGeom>
      </xdr:spPr>
    </xdr:pic>
    <xdr:clientData/>
  </xdr:twoCellAnchor>
  <xdr:twoCellAnchor editAs="oneCell">
    <xdr:from>
      <xdr:col>10</xdr:col>
      <xdr:colOff>27215</xdr:colOff>
      <xdr:row>27</xdr:row>
      <xdr:rowOff>117929</xdr:rowOff>
    </xdr:from>
    <xdr:to>
      <xdr:col>18</xdr:col>
      <xdr:colOff>239786</xdr:colOff>
      <xdr:row>51</xdr:row>
      <xdr:rowOff>70415</xdr:rowOff>
    </xdr:to>
    <xdr:pic>
      <xdr:nvPicPr>
        <xdr:cNvPr id="5" name="Picture 4" descr="A map of the state of new jersey&#10;&#10;AI-generated content may be incorrect.">
          <a:extLst>
            <a:ext uri="{FF2B5EF4-FFF2-40B4-BE49-F238E27FC236}">
              <a16:creationId xmlns:a16="http://schemas.microsoft.com/office/drawing/2014/main" id="{333ABF34-7314-0F83-2B45-C309224F851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803572" y="5098143"/>
          <a:ext cx="5220000" cy="4306772"/>
        </a:xfrm>
        <a:prstGeom prst="rect">
          <a:avLst/>
        </a:prstGeom>
      </xdr:spPr>
    </xdr:pic>
    <xdr:clientData/>
  </xdr:twoCellAnchor>
  <xdr:twoCellAnchor editAs="oneCell">
    <xdr:from>
      <xdr:col>1</xdr:col>
      <xdr:colOff>217713</xdr:colOff>
      <xdr:row>57</xdr:row>
      <xdr:rowOff>90713</xdr:rowOff>
    </xdr:from>
    <xdr:to>
      <xdr:col>9</xdr:col>
      <xdr:colOff>108856</xdr:colOff>
      <xdr:row>83</xdr:row>
      <xdr:rowOff>39421</xdr:rowOff>
    </xdr:to>
    <xdr:pic>
      <xdr:nvPicPr>
        <xdr:cNvPr id="6" name="Picture 5">
          <a:extLst>
            <a:ext uri="{FF2B5EF4-FFF2-40B4-BE49-F238E27FC236}">
              <a16:creationId xmlns:a16="http://schemas.microsoft.com/office/drawing/2014/main" id="{67CA8D7B-A274-4387-8B25-ACCD0FA75AA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43642" y="10595427"/>
          <a:ext cx="5415643" cy="4665851"/>
        </a:xfrm>
        <a:prstGeom prst="rect">
          <a:avLst/>
        </a:prstGeom>
      </xdr:spPr>
    </xdr:pic>
    <xdr:clientData/>
  </xdr:twoCellAnchor>
  <xdr:twoCellAnchor editAs="oneCell">
    <xdr:from>
      <xdr:col>8</xdr:col>
      <xdr:colOff>344714</xdr:colOff>
      <xdr:row>57</xdr:row>
      <xdr:rowOff>117929</xdr:rowOff>
    </xdr:from>
    <xdr:to>
      <xdr:col>17</xdr:col>
      <xdr:colOff>104984</xdr:colOff>
      <xdr:row>83</xdr:row>
      <xdr:rowOff>45358</xdr:rowOff>
    </xdr:to>
    <xdr:pic>
      <xdr:nvPicPr>
        <xdr:cNvPr id="7" name="Picture 6" descr="A map of a large country&#10;&#10;AI-generated content may be incorrect.">
          <a:extLst>
            <a:ext uri="{FF2B5EF4-FFF2-40B4-BE49-F238E27FC236}">
              <a16:creationId xmlns:a16="http://schemas.microsoft.com/office/drawing/2014/main" id="{7CEEFD6A-9607-0A36-9810-138BB28583E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869214" y="10622643"/>
          <a:ext cx="5393627" cy="4644572"/>
        </a:xfrm>
        <a:prstGeom prst="rect">
          <a:avLst/>
        </a:prstGeom>
      </xdr:spPr>
    </xdr:pic>
    <xdr:clientData/>
  </xdr:twoCellAnchor>
  <xdr:twoCellAnchor editAs="oneCell">
    <xdr:from>
      <xdr:col>1</xdr:col>
      <xdr:colOff>290287</xdr:colOff>
      <xdr:row>83</xdr:row>
      <xdr:rowOff>154214</xdr:rowOff>
    </xdr:from>
    <xdr:to>
      <xdr:col>9</xdr:col>
      <xdr:colOff>163287</xdr:colOff>
      <xdr:row>109</xdr:row>
      <xdr:rowOff>101524</xdr:rowOff>
    </xdr:to>
    <xdr:pic>
      <xdr:nvPicPr>
        <xdr:cNvPr id="8" name="Picture 7" descr="A map of a large country&#10;&#10;AI-generated content may be incorrect.">
          <a:extLst>
            <a:ext uri="{FF2B5EF4-FFF2-40B4-BE49-F238E27FC236}">
              <a16:creationId xmlns:a16="http://schemas.microsoft.com/office/drawing/2014/main" id="{CF7BCFA9-F8FE-F15A-1CA9-69D48D12F1A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16216" y="15376071"/>
          <a:ext cx="5397500" cy="4664453"/>
        </a:xfrm>
        <a:prstGeom prst="rect">
          <a:avLst/>
        </a:prstGeom>
      </xdr:spPr>
    </xdr:pic>
    <xdr:clientData/>
  </xdr:twoCellAnchor>
  <xdr:twoCellAnchor editAs="oneCell">
    <xdr:from>
      <xdr:col>8</xdr:col>
      <xdr:colOff>399143</xdr:colOff>
      <xdr:row>83</xdr:row>
      <xdr:rowOff>108857</xdr:rowOff>
    </xdr:from>
    <xdr:to>
      <xdr:col>17</xdr:col>
      <xdr:colOff>113380</xdr:colOff>
      <xdr:row>109</xdr:row>
      <xdr:rowOff>9071</xdr:rowOff>
    </xdr:to>
    <xdr:pic>
      <xdr:nvPicPr>
        <xdr:cNvPr id="9" name="Picture 8">
          <a:extLst>
            <a:ext uri="{FF2B5EF4-FFF2-40B4-BE49-F238E27FC236}">
              <a16:creationId xmlns:a16="http://schemas.microsoft.com/office/drawing/2014/main" id="{D8E9EDA3-F0F0-193F-26CC-55AF2921715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923643" y="15330714"/>
          <a:ext cx="5347594" cy="4617357"/>
        </a:xfrm>
        <a:prstGeom prst="rect">
          <a:avLst/>
        </a:prstGeom>
      </xdr:spPr>
    </xdr:pic>
    <xdr:clientData/>
  </xdr:twoCellAnchor>
  <xdr:twoCellAnchor editAs="oneCell">
    <xdr:from>
      <xdr:col>0</xdr:col>
      <xdr:colOff>621847</xdr:colOff>
      <xdr:row>183</xdr:row>
      <xdr:rowOff>64860</xdr:rowOff>
    </xdr:from>
    <xdr:to>
      <xdr:col>9</xdr:col>
      <xdr:colOff>255489</xdr:colOff>
      <xdr:row>207</xdr:row>
      <xdr:rowOff>13608</xdr:rowOff>
    </xdr:to>
    <xdr:pic>
      <xdr:nvPicPr>
        <xdr:cNvPr id="18" name="Picture 17" descr="A map of australia with green and red circles&#10;&#10;AI-generated content may be incorrect.">
          <a:extLst>
            <a:ext uri="{FF2B5EF4-FFF2-40B4-BE49-F238E27FC236}">
              <a16:creationId xmlns:a16="http://schemas.microsoft.com/office/drawing/2014/main" id="{5B1BAEBA-013B-BB54-8C55-26AC559BDB0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21847" y="32817253"/>
          <a:ext cx="5784071" cy="4194176"/>
        </a:xfrm>
        <a:prstGeom prst="rect">
          <a:avLst/>
        </a:prstGeom>
      </xdr:spPr>
    </xdr:pic>
    <xdr:clientData/>
  </xdr:twoCellAnchor>
  <xdr:twoCellAnchor editAs="oneCell">
    <xdr:from>
      <xdr:col>8</xdr:col>
      <xdr:colOff>503464</xdr:colOff>
      <xdr:row>183</xdr:row>
      <xdr:rowOff>116114</xdr:rowOff>
    </xdr:from>
    <xdr:to>
      <xdr:col>17</xdr:col>
      <xdr:colOff>457845</xdr:colOff>
      <xdr:row>206</xdr:row>
      <xdr:rowOff>78467</xdr:rowOff>
    </xdr:to>
    <xdr:pic>
      <xdr:nvPicPr>
        <xdr:cNvPr id="19" name="Picture 18" descr="A map of australia with a black background&#10;&#10;AI-generated content may be incorrect.">
          <a:extLst>
            <a:ext uri="{FF2B5EF4-FFF2-40B4-BE49-F238E27FC236}">
              <a16:creationId xmlns:a16="http://schemas.microsoft.com/office/drawing/2014/main" id="{EA8E516F-5844-B4A7-E8E9-F43C7DAB3E8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027964" y="32868507"/>
          <a:ext cx="5587738" cy="4030889"/>
        </a:xfrm>
        <a:prstGeom prst="rect">
          <a:avLst/>
        </a:prstGeom>
      </xdr:spPr>
    </xdr:pic>
    <xdr:clientData/>
  </xdr:twoCellAnchor>
  <xdr:twoCellAnchor editAs="oneCell">
    <xdr:from>
      <xdr:col>1</xdr:col>
      <xdr:colOff>142421</xdr:colOff>
      <xdr:row>206</xdr:row>
      <xdr:rowOff>163285</xdr:rowOff>
    </xdr:from>
    <xdr:to>
      <xdr:col>9</xdr:col>
      <xdr:colOff>108857</xdr:colOff>
      <xdr:row>228</xdr:row>
      <xdr:rowOff>110674</xdr:rowOff>
    </xdr:to>
    <xdr:pic>
      <xdr:nvPicPr>
        <xdr:cNvPr id="20" name="Picture 19" descr="A map of australia with wind turbines&#10;&#10;AI-generated content may be incorrect.">
          <a:extLst>
            <a:ext uri="{FF2B5EF4-FFF2-40B4-BE49-F238E27FC236}">
              <a16:creationId xmlns:a16="http://schemas.microsoft.com/office/drawing/2014/main" id="{AD679383-930C-2338-00F5-A2E09852137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68350" y="36984214"/>
          <a:ext cx="5490936" cy="3839031"/>
        </a:xfrm>
        <a:prstGeom prst="rect">
          <a:avLst/>
        </a:prstGeom>
      </xdr:spPr>
    </xdr:pic>
    <xdr:clientData/>
  </xdr:twoCellAnchor>
  <xdr:twoCellAnchor editAs="oneCell">
    <xdr:from>
      <xdr:col>9</xdr:col>
      <xdr:colOff>-1</xdr:colOff>
      <xdr:row>206</xdr:row>
      <xdr:rowOff>122465</xdr:rowOff>
    </xdr:from>
    <xdr:to>
      <xdr:col>18</xdr:col>
      <xdr:colOff>0</xdr:colOff>
      <xdr:row>229</xdr:row>
      <xdr:rowOff>64134</xdr:rowOff>
    </xdr:to>
    <xdr:pic>
      <xdr:nvPicPr>
        <xdr:cNvPr id="21" name="Picture 20" descr="A map of a wind farm&#10;&#10;AI-generated content may be incorrect.">
          <a:extLst>
            <a:ext uri="{FF2B5EF4-FFF2-40B4-BE49-F238E27FC236}">
              <a16:creationId xmlns:a16="http://schemas.microsoft.com/office/drawing/2014/main" id="{2F4038E1-47D8-200C-7011-E209426C5FE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150428" y="36943394"/>
          <a:ext cx="5633358" cy="4010204"/>
        </a:xfrm>
        <a:prstGeom prst="rect">
          <a:avLst/>
        </a:prstGeom>
      </xdr:spPr>
    </xdr:pic>
    <xdr:clientData/>
  </xdr:twoCellAnchor>
  <xdr:twoCellAnchor editAs="oneCell">
    <xdr:from>
      <xdr:col>1</xdr:col>
      <xdr:colOff>81642</xdr:colOff>
      <xdr:row>116</xdr:row>
      <xdr:rowOff>160111</xdr:rowOff>
    </xdr:from>
    <xdr:to>
      <xdr:col>8</xdr:col>
      <xdr:colOff>470064</xdr:colOff>
      <xdr:row>147</xdr:row>
      <xdr:rowOff>170543</xdr:rowOff>
    </xdr:to>
    <xdr:pic>
      <xdr:nvPicPr>
        <xdr:cNvPr id="10" name="Picture 9" descr="A map of a city&#10;&#10;AI-generated content may be incorrect.">
          <a:extLst>
            <a:ext uri="{FF2B5EF4-FFF2-40B4-BE49-F238E27FC236}">
              <a16:creationId xmlns:a16="http://schemas.microsoft.com/office/drawing/2014/main" id="{4BB4F5FF-3988-E3BA-6D6C-7339FF8352F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07571" y="20965432"/>
          <a:ext cx="5286993" cy="5494111"/>
        </a:xfrm>
        <a:prstGeom prst="rect">
          <a:avLst/>
        </a:prstGeom>
      </xdr:spPr>
    </xdr:pic>
    <xdr:clientData/>
  </xdr:twoCellAnchor>
  <xdr:twoCellAnchor editAs="oneCell">
    <xdr:from>
      <xdr:col>8</xdr:col>
      <xdr:colOff>530679</xdr:colOff>
      <xdr:row>117</xdr:row>
      <xdr:rowOff>19956</xdr:rowOff>
    </xdr:from>
    <xdr:to>
      <xdr:col>17</xdr:col>
      <xdr:colOff>242506</xdr:colOff>
      <xdr:row>148</xdr:row>
      <xdr:rowOff>95250</xdr:rowOff>
    </xdr:to>
    <xdr:pic>
      <xdr:nvPicPr>
        <xdr:cNvPr id="11" name="Picture 10" descr="A map of a city with a number of power plants&#10;&#10;AI-generated content may be incorrect.">
          <a:extLst>
            <a:ext uri="{FF2B5EF4-FFF2-40B4-BE49-F238E27FC236}">
              <a16:creationId xmlns:a16="http://schemas.microsoft.com/office/drawing/2014/main" id="{6946332E-9762-8B00-D77D-65747D6ABA1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055179" y="21002170"/>
          <a:ext cx="5345184" cy="5558973"/>
        </a:xfrm>
        <a:prstGeom prst="rect">
          <a:avLst/>
        </a:prstGeom>
      </xdr:spPr>
    </xdr:pic>
    <xdr:clientData/>
  </xdr:twoCellAnchor>
  <xdr:twoCellAnchor editAs="oneCell">
    <xdr:from>
      <xdr:col>1</xdr:col>
      <xdr:colOff>72116</xdr:colOff>
      <xdr:row>147</xdr:row>
      <xdr:rowOff>84816</xdr:rowOff>
    </xdr:from>
    <xdr:to>
      <xdr:col>8</xdr:col>
      <xdr:colOff>336911</xdr:colOff>
      <xdr:row>177</xdr:row>
      <xdr:rowOff>128812</xdr:rowOff>
    </xdr:to>
    <xdr:pic>
      <xdr:nvPicPr>
        <xdr:cNvPr id="16" name="Picture 15" descr="A map of a city&#10;&#10;AI-generated content may be incorrect.">
          <a:extLst>
            <a:ext uri="{FF2B5EF4-FFF2-40B4-BE49-F238E27FC236}">
              <a16:creationId xmlns:a16="http://schemas.microsoft.com/office/drawing/2014/main" id="{E8596642-833A-D63B-67AD-BFEA76C89D5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98045" y="26373816"/>
          <a:ext cx="5163366" cy="5350782"/>
        </a:xfrm>
        <a:prstGeom prst="rect">
          <a:avLst/>
        </a:prstGeom>
      </xdr:spPr>
    </xdr:pic>
    <xdr:clientData/>
  </xdr:twoCellAnchor>
  <xdr:twoCellAnchor editAs="oneCell">
    <xdr:from>
      <xdr:col>9</xdr:col>
      <xdr:colOff>74384</xdr:colOff>
      <xdr:row>146</xdr:row>
      <xdr:rowOff>162380</xdr:rowOff>
    </xdr:from>
    <xdr:to>
      <xdr:col>17</xdr:col>
      <xdr:colOff>256728</xdr:colOff>
      <xdr:row>178</xdr:row>
      <xdr:rowOff>13608</xdr:rowOff>
    </xdr:to>
    <xdr:pic>
      <xdr:nvPicPr>
        <xdr:cNvPr id="17" name="Picture 16" descr="A map of a city&#10;&#10;AI-generated content may be incorrect.">
          <a:extLst>
            <a:ext uri="{FF2B5EF4-FFF2-40B4-BE49-F238E27FC236}">
              <a16:creationId xmlns:a16="http://schemas.microsoft.com/office/drawing/2014/main" id="{44F1AF04-9F95-ACB0-87AB-1A776650323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224813" y="26274487"/>
          <a:ext cx="5189772" cy="5511800"/>
        </a:xfrm>
        <a:prstGeom prst="rect">
          <a:avLst/>
        </a:prstGeom>
      </xdr:spPr>
    </xdr:pic>
    <xdr:clientData/>
  </xdr:twoCellAnchor>
  <xdr:twoCellAnchor editAs="oneCell">
    <xdr:from>
      <xdr:col>1</xdr:col>
      <xdr:colOff>299357</xdr:colOff>
      <xdr:row>236</xdr:row>
      <xdr:rowOff>10432</xdr:rowOff>
    </xdr:from>
    <xdr:to>
      <xdr:col>8</xdr:col>
      <xdr:colOff>429079</xdr:colOff>
      <xdr:row>258</xdr:row>
      <xdr:rowOff>87785</xdr:rowOff>
    </xdr:to>
    <xdr:pic>
      <xdr:nvPicPr>
        <xdr:cNvPr id="26" name="Picture 25">
          <a:extLst>
            <a:ext uri="{FF2B5EF4-FFF2-40B4-BE49-F238E27FC236}">
              <a16:creationId xmlns:a16="http://schemas.microsoft.com/office/drawing/2014/main" id="{F33445F9-F3C4-B1DF-4D7C-8D47C57F353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25286" y="42233396"/>
          <a:ext cx="5028293" cy="3968996"/>
        </a:xfrm>
        <a:prstGeom prst="rect">
          <a:avLst/>
        </a:prstGeom>
      </xdr:spPr>
    </xdr:pic>
    <xdr:clientData/>
  </xdr:twoCellAnchor>
  <xdr:twoCellAnchor editAs="oneCell">
    <xdr:from>
      <xdr:col>9</xdr:col>
      <xdr:colOff>78467</xdr:colOff>
      <xdr:row>235</xdr:row>
      <xdr:rowOff>57604</xdr:rowOff>
    </xdr:from>
    <xdr:to>
      <xdr:col>17</xdr:col>
      <xdr:colOff>462642</xdr:colOff>
      <xdr:row>258</xdr:row>
      <xdr:rowOff>107841</xdr:rowOff>
    </xdr:to>
    <xdr:pic>
      <xdr:nvPicPr>
        <xdr:cNvPr id="27" name="Picture 26" descr="A map of a city&#10;&#10;AI-generated content may be incorrect.">
          <a:extLst>
            <a:ext uri="{FF2B5EF4-FFF2-40B4-BE49-F238E27FC236}">
              <a16:creationId xmlns:a16="http://schemas.microsoft.com/office/drawing/2014/main" id="{CB789914-5974-06B6-9F23-BC86B45BD65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228896" y="42103675"/>
          <a:ext cx="5391603" cy="4118773"/>
        </a:xfrm>
        <a:prstGeom prst="rect">
          <a:avLst/>
        </a:prstGeom>
      </xdr:spPr>
    </xdr:pic>
    <xdr:clientData/>
  </xdr:twoCellAnchor>
  <xdr:twoCellAnchor editAs="oneCell">
    <xdr:from>
      <xdr:col>1</xdr:col>
      <xdr:colOff>200933</xdr:colOff>
      <xdr:row>258</xdr:row>
      <xdr:rowOff>30389</xdr:rowOff>
    </xdr:from>
    <xdr:to>
      <xdr:col>9</xdr:col>
      <xdr:colOff>238579</xdr:colOff>
      <xdr:row>281</xdr:row>
      <xdr:rowOff>151802</xdr:rowOff>
    </xdr:to>
    <xdr:pic>
      <xdr:nvPicPr>
        <xdr:cNvPr id="28" name="Picture 27" descr="A map of a power plant&#10;&#10;AI-generated content may be incorrect.">
          <a:extLst>
            <a:ext uri="{FF2B5EF4-FFF2-40B4-BE49-F238E27FC236}">
              <a16:creationId xmlns:a16="http://schemas.microsoft.com/office/drawing/2014/main" id="{128C887A-969D-ECCF-CD43-8A7825B1A3C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826862" y="46144996"/>
          <a:ext cx="5562146" cy="4189949"/>
        </a:xfrm>
        <a:prstGeom prst="rect">
          <a:avLst/>
        </a:prstGeom>
      </xdr:spPr>
    </xdr:pic>
    <xdr:clientData/>
  </xdr:twoCellAnchor>
  <xdr:twoCellAnchor editAs="oneCell">
    <xdr:from>
      <xdr:col>9</xdr:col>
      <xdr:colOff>125640</xdr:colOff>
      <xdr:row>258</xdr:row>
      <xdr:rowOff>105684</xdr:rowOff>
    </xdr:from>
    <xdr:to>
      <xdr:col>17</xdr:col>
      <xdr:colOff>483508</xdr:colOff>
      <xdr:row>281</xdr:row>
      <xdr:rowOff>83121</xdr:rowOff>
    </xdr:to>
    <xdr:pic>
      <xdr:nvPicPr>
        <xdr:cNvPr id="29" name="Picture 28" descr="A map of a large area with windmills&#10;&#10;AI-generated content may be incorrect.">
          <a:extLst>
            <a:ext uri="{FF2B5EF4-FFF2-40B4-BE49-F238E27FC236}">
              <a16:creationId xmlns:a16="http://schemas.microsoft.com/office/drawing/2014/main" id="{A00E5DD0-6826-7500-2C1E-A9878A02A3BA}"/>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b="7239"/>
        <a:stretch/>
      </xdr:blipFill>
      <xdr:spPr bwMode="auto">
        <a:xfrm>
          <a:off x="6276069" y="46220291"/>
          <a:ext cx="5365296" cy="4045973"/>
        </a:xfrm>
        <a:prstGeom prst="rect">
          <a:avLst/>
        </a:prstGeom>
        <a:ln>
          <a:noFill/>
        </a:ln>
        <a:extLst>
          <a:ext uri="{53640926-AAD7-44D8-BBD7-CCE9431645EC}">
            <a14:shadowObscured xmlns:a14="http://schemas.microsoft.com/office/drawing/2010/main"/>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220942</xdr:colOff>
      <xdr:row>4</xdr:row>
      <xdr:rowOff>65553</xdr:rowOff>
    </xdr:from>
    <xdr:to>
      <xdr:col>12</xdr:col>
      <xdr:colOff>359472</xdr:colOff>
      <xdr:row>38</xdr:row>
      <xdr:rowOff>125394</xdr:rowOff>
    </xdr:to>
    <xdr:pic>
      <xdr:nvPicPr>
        <xdr:cNvPr id="3" name="Picture 2">
          <a:extLst>
            <a:ext uri="{FF2B5EF4-FFF2-40B4-BE49-F238E27FC236}">
              <a16:creationId xmlns:a16="http://schemas.microsoft.com/office/drawing/2014/main" id="{228358B2-94EA-DD88-4D9C-DB09D0006CC5}"/>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106" b="947"/>
        <a:stretch/>
      </xdr:blipFill>
      <xdr:spPr bwMode="auto">
        <a:xfrm>
          <a:off x="848471" y="872377"/>
          <a:ext cx="7556825" cy="615584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198531</xdr:colOff>
      <xdr:row>38</xdr:row>
      <xdr:rowOff>108885</xdr:rowOff>
    </xdr:from>
    <xdr:to>
      <xdr:col>12</xdr:col>
      <xdr:colOff>349761</xdr:colOff>
      <xdr:row>73</xdr:row>
      <xdr:rowOff>50025</xdr:rowOff>
    </xdr:to>
    <xdr:pic>
      <xdr:nvPicPr>
        <xdr:cNvPr id="5" name="Picture 4">
          <a:extLst>
            <a:ext uri="{FF2B5EF4-FFF2-40B4-BE49-F238E27FC236}">
              <a16:creationId xmlns:a16="http://schemas.microsoft.com/office/drawing/2014/main" id="{D158CD92-0434-F524-2778-7D1FD799AFA9}"/>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467" b="1125"/>
        <a:stretch/>
      </xdr:blipFill>
      <xdr:spPr bwMode="auto">
        <a:xfrm>
          <a:off x="824193" y="7289988"/>
          <a:ext cx="7550287" cy="64747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246528</xdr:colOff>
      <xdr:row>80</xdr:row>
      <xdr:rowOff>134470</xdr:rowOff>
    </xdr:from>
    <xdr:to>
      <xdr:col>11</xdr:col>
      <xdr:colOff>83296</xdr:colOff>
      <xdr:row>119</xdr:row>
      <xdr:rowOff>55572</xdr:rowOff>
    </xdr:to>
    <xdr:pic>
      <xdr:nvPicPr>
        <xdr:cNvPr id="10" name="Picture 9" descr="A map of a network&#10;&#10;AI-generated content may be incorrect.">
          <a:extLst>
            <a:ext uri="{FF2B5EF4-FFF2-40B4-BE49-F238E27FC236}">
              <a16:creationId xmlns:a16="http://schemas.microsoft.com/office/drawing/2014/main" id="{E623FAE9-B3AD-26AD-1AA7-CC5C195FE9E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2888" y="14842191"/>
          <a:ext cx="7260665" cy="7022830"/>
        </a:xfrm>
        <a:prstGeom prst="rect">
          <a:avLst/>
        </a:prstGeom>
      </xdr:spPr>
    </xdr:pic>
    <xdr:clientData/>
  </xdr:twoCellAnchor>
  <xdr:twoCellAnchor editAs="oneCell">
    <xdr:from>
      <xdr:col>11</xdr:col>
      <xdr:colOff>211231</xdr:colOff>
      <xdr:row>80</xdr:row>
      <xdr:rowOff>107083</xdr:rowOff>
    </xdr:from>
    <xdr:to>
      <xdr:col>21</xdr:col>
      <xdr:colOff>549936</xdr:colOff>
      <xdr:row>118</xdr:row>
      <xdr:rowOff>104745</xdr:rowOff>
    </xdr:to>
    <xdr:pic>
      <xdr:nvPicPr>
        <xdr:cNvPr id="11" name="Picture 10" descr="A map of a network&#10;&#10;AI-generated content may be incorrect.">
          <a:extLst>
            <a:ext uri="{FF2B5EF4-FFF2-40B4-BE49-F238E27FC236}">
              <a16:creationId xmlns:a16="http://schemas.microsoft.com/office/drawing/2014/main" id="{65D63486-8AA7-5335-86C2-00E0109621B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321488" y="14814804"/>
          <a:ext cx="7202308" cy="6917294"/>
        </a:xfrm>
        <a:prstGeom prst="rect">
          <a:avLst/>
        </a:prstGeom>
      </xdr:spPr>
    </xdr:pic>
    <xdr:clientData/>
  </xdr:twoCellAnchor>
  <xdr:twoCellAnchor editAs="oneCell">
    <xdr:from>
      <xdr:col>0</xdr:col>
      <xdr:colOff>600259</xdr:colOff>
      <xdr:row>126</xdr:row>
      <xdr:rowOff>83297</xdr:rowOff>
    </xdr:from>
    <xdr:to>
      <xdr:col>9</xdr:col>
      <xdr:colOff>554589</xdr:colOff>
      <xdr:row>168</xdr:row>
      <xdr:rowOff>164913</xdr:rowOff>
    </xdr:to>
    <xdr:pic>
      <xdr:nvPicPr>
        <xdr:cNvPr id="14" name="Picture 13" descr="A map of a city&#10;&#10;AI-generated content may be incorrect.">
          <a:extLst>
            <a:ext uri="{FF2B5EF4-FFF2-40B4-BE49-F238E27FC236}">
              <a16:creationId xmlns:a16="http://schemas.microsoft.com/office/drawing/2014/main" id="{9A3B9B66-D8FF-B80D-810F-32BE2B98510A}"/>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330" b="2384"/>
        <a:stretch/>
      </xdr:blipFill>
      <xdr:spPr bwMode="auto">
        <a:xfrm>
          <a:off x="600259" y="22943297"/>
          <a:ext cx="6117565" cy="761514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10</xdr:col>
      <xdr:colOff>57711</xdr:colOff>
      <xdr:row>126</xdr:row>
      <xdr:rowOff>84791</xdr:rowOff>
    </xdr:from>
    <xdr:to>
      <xdr:col>19</xdr:col>
      <xdr:colOff>458818</xdr:colOff>
      <xdr:row>168</xdr:row>
      <xdr:rowOff>164913</xdr:rowOff>
    </xdr:to>
    <xdr:pic>
      <xdr:nvPicPr>
        <xdr:cNvPr id="15" name="Picture 14" descr="A map of a city&#10;&#10;AI-generated content may be incorrect.">
          <a:extLst>
            <a:ext uri="{FF2B5EF4-FFF2-40B4-BE49-F238E27FC236}">
              <a16:creationId xmlns:a16="http://schemas.microsoft.com/office/drawing/2014/main" id="{318AF7BF-8CDF-59A2-4208-A35AA9FC32E4}"/>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b="2179"/>
        <a:stretch/>
      </xdr:blipFill>
      <xdr:spPr bwMode="auto">
        <a:xfrm>
          <a:off x="6848476" y="22944791"/>
          <a:ext cx="6048871" cy="76073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84044</xdr:colOff>
      <xdr:row>176</xdr:row>
      <xdr:rowOff>46691</xdr:rowOff>
    </xdr:from>
    <xdr:to>
      <xdr:col>19</xdr:col>
      <xdr:colOff>511482</xdr:colOff>
      <xdr:row>209</xdr:row>
      <xdr:rowOff>149412</xdr:rowOff>
    </xdr:to>
    <xdr:pic>
      <xdr:nvPicPr>
        <xdr:cNvPr id="6" name="Picture 5" descr="A map of the world with a map of the world&#10;&#10;AI-generated content may be incorrect.">
          <a:extLst>
            <a:ext uri="{FF2B5EF4-FFF2-40B4-BE49-F238E27FC236}">
              <a16:creationId xmlns:a16="http://schemas.microsoft.com/office/drawing/2014/main" id="{5EC1F318-9F5B-7F01-631E-8B29268A485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09706" y="33253456"/>
          <a:ext cx="12202952" cy="6265956"/>
        </a:xfrm>
        <a:prstGeom prst="rect">
          <a:avLst/>
        </a:prstGeom>
      </xdr:spPr>
    </xdr:pic>
    <xdr:clientData/>
  </xdr:twoCellAnchor>
  <xdr:twoCellAnchor editAs="oneCell">
    <xdr:from>
      <xdr:col>1</xdr:col>
      <xdr:colOff>28015</xdr:colOff>
      <xdr:row>216</xdr:row>
      <xdr:rowOff>112058</xdr:rowOff>
    </xdr:from>
    <xdr:to>
      <xdr:col>12</xdr:col>
      <xdr:colOff>602079</xdr:colOff>
      <xdr:row>246</xdr:row>
      <xdr:rowOff>149411</xdr:rowOff>
    </xdr:to>
    <xdr:pic>
      <xdr:nvPicPr>
        <xdr:cNvPr id="9" name="Picture 8" descr="A map of the united states&#10;&#10;AI-generated content may be incorrect.">
          <a:extLst>
            <a:ext uri="{FF2B5EF4-FFF2-40B4-BE49-F238E27FC236}">
              <a16:creationId xmlns:a16="http://schemas.microsoft.com/office/drawing/2014/main" id="{B581DF6E-EDF2-011B-0240-F60E53263E92}"/>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3359"/>
        <a:stretch/>
      </xdr:blipFill>
      <xdr:spPr bwMode="auto">
        <a:xfrm>
          <a:off x="653677" y="40873455"/>
          <a:ext cx="7966771" cy="564029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13</xdr:col>
      <xdr:colOff>71531</xdr:colOff>
      <xdr:row>216</xdr:row>
      <xdr:rowOff>146424</xdr:rowOff>
    </xdr:from>
    <xdr:to>
      <xdr:col>25</xdr:col>
      <xdr:colOff>599142</xdr:colOff>
      <xdr:row>247</xdr:row>
      <xdr:rowOff>46333</xdr:rowOff>
    </xdr:to>
    <xdr:pic>
      <xdr:nvPicPr>
        <xdr:cNvPr id="12" name="Picture 11" descr="A map of a city&#10;&#10;AI-generated content may be incorrect.">
          <a:extLst>
            <a:ext uri="{FF2B5EF4-FFF2-40B4-BE49-F238E27FC236}">
              <a16:creationId xmlns:a16="http://schemas.microsoft.com/office/drawing/2014/main" id="{39631CC3-64DB-7F5F-D933-C4038E83DDD7}"/>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48" t="8269" r="1"/>
        <a:stretch/>
      </xdr:blipFill>
      <xdr:spPr bwMode="auto">
        <a:xfrm>
          <a:off x="8784105" y="39899292"/>
          <a:ext cx="8094756" cy="5548047"/>
        </a:xfrm>
        <a:prstGeom prst="rect">
          <a:avLst/>
        </a:prstGeom>
        <a:ln>
          <a:noFill/>
        </a:ln>
        <a:extLst>
          <a:ext uri="{53640926-AAD7-44D8-BBD7-CCE9431645EC}">
            <a14:shadowObscured xmlns:a14="http://schemas.microsoft.com/office/drawing/2010/main"/>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9</xdr:col>
      <xdr:colOff>43573</xdr:colOff>
      <xdr:row>5</xdr:row>
      <xdr:rowOff>30238</xdr:rowOff>
    </xdr:from>
    <xdr:to>
      <xdr:col>17</xdr:col>
      <xdr:colOff>238176</xdr:colOff>
      <xdr:row>28</xdr:row>
      <xdr:rowOff>97489</xdr:rowOff>
    </xdr:to>
    <xdr:pic>
      <xdr:nvPicPr>
        <xdr:cNvPr id="2" name="Picture 1">
          <a:extLst>
            <a:ext uri="{FF2B5EF4-FFF2-40B4-BE49-F238E27FC236}">
              <a16:creationId xmlns:a16="http://schemas.microsoft.com/office/drawing/2014/main" id="{85ADD2FD-5AAB-125D-376F-A81D5D72754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181906" y="1018016"/>
          <a:ext cx="5187618" cy="4240108"/>
        </a:xfrm>
        <a:prstGeom prst="rect">
          <a:avLst/>
        </a:prstGeom>
      </xdr:spPr>
    </xdr:pic>
    <xdr:clientData/>
  </xdr:twoCellAnchor>
  <xdr:twoCellAnchor editAs="oneCell">
    <xdr:from>
      <xdr:col>1</xdr:col>
      <xdr:colOff>272142</xdr:colOff>
      <xdr:row>5</xdr:row>
      <xdr:rowOff>30873</xdr:rowOff>
    </xdr:from>
    <xdr:to>
      <xdr:col>8</xdr:col>
      <xdr:colOff>571268</xdr:colOff>
      <xdr:row>28</xdr:row>
      <xdr:rowOff>97047</xdr:rowOff>
    </xdr:to>
    <xdr:pic>
      <xdr:nvPicPr>
        <xdr:cNvPr id="3" name="Picture 2">
          <a:extLst>
            <a:ext uri="{FF2B5EF4-FFF2-40B4-BE49-F238E27FC236}">
              <a16:creationId xmlns:a16="http://schemas.microsoft.com/office/drawing/2014/main" id="{492167C2-F070-4B48-58B7-46CC0D6C970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97063" y="1018651"/>
          <a:ext cx="5187618" cy="4239031"/>
        </a:xfrm>
        <a:prstGeom prst="rect">
          <a:avLst/>
        </a:prstGeom>
      </xdr:spPr>
    </xdr:pic>
    <xdr:clientData/>
  </xdr:twoCellAnchor>
  <xdr:twoCellAnchor editAs="oneCell">
    <xdr:from>
      <xdr:col>9</xdr:col>
      <xdr:colOff>160553</xdr:colOff>
      <xdr:row>34</xdr:row>
      <xdr:rowOff>161271</xdr:rowOff>
    </xdr:from>
    <xdr:to>
      <xdr:col>17</xdr:col>
      <xdr:colOff>580487</xdr:colOff>
      <xdr:row>59</xdr:row>
      <xdr:rowOff>20160</xdr:rowOff>
    </xdr:to>
    <xdr:pic>
      <xdr:nvPicPr>
        <xdr:cNvPr id="4" name="Picture 3">
          <a:extLst>
            <a:ext uri="{FF2B5EF4-FFF2-40B4-BE49-F238E27FC236}">
              <a16:creationId xmlns:a16="http://schemas.microsoft.com/office/drawing/2014/main" id="{9927167E-D072-48E4-F158-2F3658CB703D}"/>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762" b="8954"/>
        <a:stretch/>
      </xdr:blipFill>
      <xdr:spPr bwMode="auto">
        <a:xfrm>
          <a:off x="6298886" y="6491112"/>
          <a:ext cx="5419299" cy="439460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191506</xdr:colOff>
      <xdr:row>34</xdr:row>
      <xdr:rowOff>90714</xdr:rowOff>
    </xdr:from>
    <xdr:to>
      <xdr:col>9</xdr:col>
      <xdr:colOff>28978</xdr:colOff>
      <xdr:row>58</xdr:row>
      <xdr:rowOff>171349</xdr:rowOff>
    </xdr:to>
    <xdr:pic>
      <xdr:nvPicPr>
        <xdr:cNvPr id="5" name="Picture 4">
          <a:extLst>
            <a:ext uri="{FF2B5EF4-FFF2-40B4-BE49-F238E27FC236}">
              <a16:creationId xmlns:a16="http://schemas.microsoft.com/office/drawing/2014/main" id="{3BF0D54E-2892-CEDF-4A5C-E6A21A20E21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89" b="7501"/>
        <a:stretch/>
      </xdr:blipFill>
      <xdr:spPr bwMode="auto">
        <a:xfrm>
          <a:off x="816427" y="6420555"/>
          <a:ext cx="5344534" cy="443492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8</xdr:col>
      <xdr:colOff>289761</xdr:colOff>
      <xdr:row>66</xdr:row>
      <xdr:rowOff>60475</xdr:rowOff>
    </xdr:from>
    <xdr:to>
      <xdr:col>15</xdr:col>
      <xdr:colOff>87623</xdr:colOff>
      <xdr:row>93</xdr:row>
      <xdr:rowOff>10080</xdr:rowOff>
    </xdr:to>
    <xdr:pic>
      <xdr:nvPicPr>
        <xdr:cNvPr id="22" name="Picture 21">
          <a:extLst>
            <a:ext uri="{FF2B5EF4-FFF2-40B4-BE49-F238E27FC236}">
              <a16:creationId xmlns:a16="http://schemas.microsoft.com/office/drawing/2014/main" id="{EA956E53-4065-A890-D6CE-BF276B1DEDC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122" b="1122"/>
        <a:stretch>
          <a:fillRect/>
        </a:stretch>
      </xdr:blipFill>
      <xdr:spPr bwMode="auto">
        <a:xfrm>
          <a:off x="5803174" y="12276665"/>
          <a:ext cx="4165956" cy="4848177"/>
        </a:xfrm>
        <a:prstGeom prst="rect">
          <a:avLst/>
        </a:prstGeom>
        <a:extLst>
          <a:ext uri="{53640926-AAD7-44D8-BBD7-CCE9431645EC}">
            <a14:shadowObscured xmlns:a14="http://schemas.microsoft.com/office/drawing/2010/main"/>
          </a:ext>
        </a:extLst>
      </xdr:spPr>
    </xdr:pic>
    <xdr:clientData/>
  </xdr:twoCellAnchor>
  <xdr:twoCellAnchor editAs="oneCell">
    <xdr:from>
      <xdr:col>1</xdr:col>
      <xdr:colOff>685396</xdr:colOff>
      <xdr:row>66</xdr:row>
      <xdr:rowOff>95560</xdr:rowOff>
    </xdr:from>
    <xdr:to>
      <xdr:col>7</xdr:col>
      <xdr:colOff>587781</xdr:colOff>
      <xdr:row>92</xdr:row>
      <xdr:rowOff>151368</xdr:rowOff>
    </xdr:to>
    <xdr:pic>
      <xdr:nvPicPr>
        <xdr:cNvPr id="27" name="Picture 26">
          <a:extLst>
            <a:ext uri="{FF2B5EF4-FFF2-40B4-BE49-F238E27FC236}">
              <a16:creationId xmlns:a16="http://schemas.microsoft.com/office/drawing/2014/main" id="{0E53B10B-ECC0-B361-9E00-1E874010C6F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1880" b="1880"/>
        <a:stretch>
          <a:fillRect/>
        </a:stretch>
      </xdr:blipFill>
      <xdr:spPr bwMode="auto">
        <a:xfrm>
          <a:off x="1310317" y="12311750"/>
          <a:ext cx="4165956" cy="4772951"/>
        </a:xfrm>
        <a:prstGeom prst="rect">
          <a:avLst/>
        </a:prstGeom>
        <a:extLst>
          <a:ext uri="{53640926-AAD7-44D8-BBD7-CCE9431645EC}">
            <a14:shadowObscured xmlns:a14="http://schemas.microsoft.com/office/drawing/2010/main"/>
          </a:ext>
        </a:extLst>
      </xdr:spPr>
    </xdr:pic>
    <xdr:clientData/>
  </xdr:twoCellAnchor>
  <xdr:twoCellAnchor editAs="oneCell">
    <xdr:from>
      <xdr:col>1</xdr:col>
      <xdr:colOff>786190</xdr:colOff>
      <xdr:row>98</xdr:row>
      <xdr:rowOff>80636</xdr:rowOff>
    </xdr:from>
    <xdr:to>
      <xdr:col>8</xdr:col>
      <xdr:colOff>123251</xdr:colOff>
      <xdr:row>125</xdr:row>
      <xdr:rowOff>86987</xdr:rowOff>
    </xdr:to>
    <xdr:pic>
      <xdr:nvPicPr>
        <xdr:cNvPr id="34" name="Picture 33">
          <a:extLst>
            <a:ext uri="{FF2B5EF4-FFF2-40B4-BE49-F238E27FC236}">
              <a16:creationId xmlns:a16="http://schemas.microsoft.com/office/drawing/2014/main" id="{B6F2CFCC-E60E-F07A-A46E-597FB7FB343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384" b="1384"/>
        <a:stretch>
          <a:fillRect/>
        </a:stretch>
      </xdr:blipFill>
      <xdr:spPr bwMode="auto">
        <a:xfrm>
          <a:off x="1411111" y="18183176"/>
          <a:ext cx="4231903" cy="4898572"/>
        </a:xfrm>
        <a:prstGeom prst="rect">
          <a:avLst/>
        </a:prstGeom>
        <a:extLst>
          <a:ext uri="{53640926-AAD7-44D8-BBD7-CCE9431645EC}">
            <a14:shadowObscured xmlns:a14="http://schemas.microsoft.com/office/drawing/2010/main"/>
          </a:ext>
        </a:extLst>
      </xdr:spPr>
    </xdr:pic>
    <xdr:clientData/>
  </xdr:twoCellAnchor>
  <xdr:twoCellAnchor editAs="oneCell">
    <xdr:from>
      <xdr:col>8</xdr:col>
      <xdr:colOff>352778</xdr:colOff>
      <xdr:row>98</xdr:row>
      <xdr:rowOff>100792</xdr:rowOff>
    </xdr:from>
    <xdr:to>
      <xdr:col>15</xdr:col>
      <xdr:colOff>202276</xdr:colOff>
      <xdr:row>125</xdr:row>
      <xdr:rowOff>131030</xdr:rowOff>
    </xdr:to>
    <xdr:pic>
      <xdr:nvPicPr>
        <xdr:cNvPr id="35" name="Picture 34">
          <a:extLst>
            <a:ext uri="{FF2B5EF4-FFF2-40B4-BE49-F238E27FC236}">
              <a16:creationId xmlns:a16="http://schemas.microsoft.com/office/drawing/2014/main" id="{98E2DB78-AE1F-F4D2-C502-6F6D1440B5A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991" b="991"/>
        <a:stretch>
          <a:fillRect/>
        </a:stretch>
      </xdr:blipFill>
      <xdr:spPr bwMode="auto">
        <a:xfrm>
          <a:off x="5866191" y="18203332"/>
          <a:ext cx="4223942" cy="4928809"/>
        </a:xfrm>
        <a:prstGeom prst="rect">
          <a:avLst/>
        </a:prstGeom>
        <a:extLst>
          <a:ext uri="{53640926-AAD7-44D8-BBD7-CCE9431645EC}">
            <a14:shadowObscured xmlns:a14="http://schemas.microsoft.com/office/drawing/2010/main"/>
          </a:ext>
        </a:extLst>
      </xdr:spPr>
    </xdr:pic>
    <xdr:clientData/>
  </xdr:twoCellAnchor>
  <xdr:twoCellAnchor editAs="oneCell">
    <xdr:from>
      <xdr:col>1</xdr:col>
      <xdr:colOff>624920</xdr:colOff>
      <xdr:row>132</xdr:row>
      <xdr:rowOff>151190</xdr:rowOff>
    </xdr:from>
    <xdr:to>
      <xdr:col>6</xdr:col>
      <xdr:colOff>579920</xdr:colOff>
      <xdr:row>158</xdr:row>
      <xdr:rowOff>69756</xdr:rowOff>
    </xdr:to>
    <xdr:pic>
      <xdr:nvPicPr>
        <xdr:cNvPr id="50" name="Picture 49">
          <a:extLst>
            <a:ext uri="{FF2B5EF4-FFF2-40B4-BE49-F238E27FC236}">
              <a16:creationId xmlns:a16="http://schemas.microsoft.com/office/drawing/2014/main" id="{6A07C77D-5F63-E7A4-6D2C-3A6DB6F564C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49841" y="24502936"/>
          <a:ext cx="3600000" cy="4635709"/>
        </a:xfrm>
        <a:prstGeom prst="rect">
          <a:avLst/>
        </a:prstGeom>
      </xdr:spPr>
    </xdr:pic>
    <xdr:clientData/>
  </xdr:twoCellAnchor>
  <xdr:twoCellAnchor editAs="oneCell">
    <xdr:from>
      <xdr:col>7</xdr:col>
      <xdr:colOff>534205</xdr:colOff>
      <xdr:row>133</xdr:row>
      <xdr:rowOff>0</xdr:rowOff>
    </xdr:from>
    <xdr:to>
      <xdr:col>13</xdr:col>
      <xdr:colOff>391031</xdr:colOff>
      <xdr:row>158</xdr:row>
      <xdr:rowOff>101689</xdr:rowOff>
    </xdr:to>
    <xdr:pic>
      <xdr:nvPicPr>
        <xdr:cNvPr id="51" name="Picture 50">
          <a:extLst>
            <a:ext uri="{FF2B5EF4-FFF2-40B4-BE49-F238E27FC236}">
              <a16:creationId xmlns:a16="http://schemas.microsoft.com/office/drawing/2014/main" id="{7A81CA08-6566-CEBE-099B-97B53FFDE0B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422697" y="24533175"/>
          <a:ext cx="3600000" cy="4637403"/>
        </a:xfrm>
        <a:prstGeom prst="rect">
          <a:avLst/>
        </a:prstGeom>
      </xdr:spPr>
    </xdr:pic>
    <xdr:clientData/>
  </xdr:twoCellAnchor>
  <xdr:twoCellAnchor editAs="oneCell">
    <xdr:from>
      <xdr:col>1</xdr:col>
      <xdr:colOff>544284</xdr:colOff>
      <xdr:row>165</xdr:row>
      <xdr:rowOff>60476</xdr:rowOff>
    </xdr:from>
    <xdr:to>
      <xdr:col>6</xdr:col>
      <xdr:colOff>505634</xdr:colOff>
      <xdr:row>190</xdr:row>
      <xdr:rowOff>161318</xdr:rowOff>
    </xdr:to>
    <xdr:pic>
      <xdr:nvPicPr>
        <xdr:cNvPr id="52" name="Picture 51">
          <a:extLst>
            <a:ext uri="{FF2B5EF4-FFF2-40B4-BE49-F238E27FC236}">
              <a16:creationId xmlns:a16="http://schemas.microsoft.com/office/drawing/2014/main" id="{2AF19BA1-D7BC-6044-52FE-2BA742C1F29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169205" y="30480000"/>
          <a:ext cx="3600000" cy="4636556"/>
        </a:xfrm>
        <a:prstGeom prst="rect">
          <a:avLst/>
        </a:prstGeom>
      </xdr:spPr>
    </xdr:pic>
    <xdr:clientData/>
  </xdr:twoCellAnchor>
  <xdr:twoCellAnchor editAs="oneCell">
    <xdr:from>
      <xdr:col>8</xdr:col>
      <xdr:colOff>80634</xdr:colOff>
      <xdr:row>165</xdr:row>
      <xdr:rowOff>40318</xdr:rowOff>
    </xdr:from>
    <xdr:to>
      <xdr:col>13</xdr:col>
      <xdr:colOff>562381</xdr:colOff>
      <xdr:row>190</xdr:row>
      <xdr:rowOff>142007</xdr:rowOff>
    </xdr:to>
    <xdr:pic>
      <xdr:nvPicPr>
        <xdr:cNvPr id="53" name="Picture 52">
          <a:extLst>
            <a:ext uri="{FF2B5EF4-FFF2-40B4-BE49-F238E27FC236}">
              <a16:creationId xmlns:a16="http://schemas.microsoft.com/office/drawing/2014/main" id="{634BEBAC-54F0-FD29-17C2-3EC4F268766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594047" y="30459842"/>
          <a:ext cx="3600000" cy="4637403"/>
        </a:xfrm>
        <a:prstGeom prst="rect">
          <a:avLst/>
        </a:prstGeom>
      </xdr:spPr>
    </xdr:pic>
    <xdr:clientData/>
  </xdr:twoCellAnchor>
  <xdr:twoCellAnchor editAs="oneCell">
    <xdr:from>
      <xdr:col>1</xdr:col>
      <xdr:colOff>191507</xdr:colOff>
      <xdr:row>199</xdr:row>
      <xdr:rowOff>10080</xdr:rowOff>
    </xdr:from>
    <xdr:to>
      <xdr:col>7</xdr:col>
      <xdr:colOff>141111</xdr:colOff>
      <xdr:row>227</xdr:row>
      <xdr:rowOff>45172</xdr:rowOff>
    </xdr:to>
    <xdr:pic>
      <xdr:nvPicPr>
        <xdr:cNvPr id="54" name="Picture 53">
          <a:extLst>
            <a:ext uri="{FF2B5EF4-FFF2-40B4-BE49-F238E27FC236}">
              <a16:creationId xmlns:a16="http://schemas.microsoft.com/office/drawing/2014/main" id="{68DA56F5-5D6B-AA4E-410D-FEE6196E5CB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2097" r="2097"/>
        <a:stretch>
          <a:fillRect/>
        </a:stretch>
      </xdr:blipFill>
      <xdr:spPr bwMode="auto">
        <a:xfrm>
          <a:off x="816428" y="36678810"/>
          <a:ext cx="4213175" cy="5115092"/>
        </a:xfrm>
        <a:prstGeom prst="rect">
          <a:avLst/>
        </a:prstGeom>
        <a:extLst>
          <a:ext uri="{53640926-AAD7-44D8-BBD7-CCE9431645EC}">
            <a14:shadowObscured xmlns:a14="http://schemas.microsoft.com/office/drawing/2010/main"/>
          </a:ext>
        </a:extLst>
      </xdr:spPr>
    </xdr:pic>
    <xdr:clientData/>
  </xdr:twoCellAnchor>
  <xdr:twoCellAnchor editAs="oneCell">
    <xdr:from>
      <xdr:col>8</xdr:col>
      <xdr:colOff>131032</xdr:colOff>
      <xdr:row>199</xdr:row>
      <xdr:rowOff>40317</xdr:rowOff>
    </xdr:from>
    <xdr:to>
      <xdr:col>14</xdr:col>
      <xdr:colOff>593508</xdr:colOff>
      <xdr:row>227</xdr:row>
      <xdr:rowOff>6924</xdr:rowOff>
    </xdr:to>
    <xdr:pic>
      <xdr:nvPicPr>
        <xdr:cNvPr id="55" name="Picture 54">
          <a:extLst>
            <a:ext uri="{FF2B5EF4-FFF2-40B4-BE49-F238E27FC236}">
              <a16:creationId xmlns:a16="http://schemas.microsoft.com/office/drawing/2014/main" id="{E82F5433-CC87-8758-9219-BDA560E89AA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58" r="1458"/>
        <a:stretch>
          <a:fillRect/>
        </a:stretch>
      </xdr:blipFill>
      <xdr:spPr bwMode="auto">
        <a:xfrm>
          <a:off x="5644445" y="36709047"/>
          <a:ext cx="4212000" cy="5046607"/>
        </a:xfrm>
        <a:prstGeom prst="rect">
          <a:avLst/>
        </a:prstGeom>
        <a:extLst>
          <a:ext uri="{53640926-AAD7-44D8-BBD7-CCE9431645EC}">
            <a14:shadowObscured xmlns:a14="http://schemas.microsoft.com/office/drawing/2010/main"/>
          </a:ext>
        </a:extLst>
      </xdr:spPr>
    </xdr:pic>
    <xdr:clientData/>
  </xdr:twoCellAnchor>
  <xdr:twoCellAnchor editAs="oneCell">
    <xdr:from>
      <xdr:col>1</xdr:col>
      <xdr:colOff>315636</xdr:colOff>
      <xdr:row>231</xdr:row>
      <xdr:rowOff>83810</xdr:rowOff>
    </xdr:from>
    <xdr:to>
      <xdr:col>7</xdr:col>
      <xdr:colOff>257715</xdr:colOff>
      <xdr:row>259</xdr:row>
      <xdr:rowOff>56304</xdr:rowOff>
    </xdr:to>
    <xdr:pic>
      <xdr:nvPicPr>
        <xdr:cNvPr id="57" name="Picture 56">
          <a:extLst>
            <a:ext uri="{FF2B5EF4-FFF2-40B4-BE49-F238E27FC236}">
              <a16:creationId xmlns:a16="http://schemas.microsoft.com/office/drawing/2014/main" id="{E1D70FD7-2DD6-E712-6746-AE73FA7022B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898" r="898"/>
        <a:stretch/>
      </xdr:blipFill>
      <xdr:spPr bwMode="auto">
        <a:xfrm>
          <a:off x="950636" y="42719524"/>
          <a:ext cx="4266127" cy="5052494"/>
        </a:xfrm>
        <a:prstGeom prst="rect">
          <a:avLst/>
        </a:prstGeom>
        <a:extLst>
          <a:ext uri="{53640926-AAD7-44D8-BBD7-CCE9431645EC}">
            <a14:shadowObscured xmlns:a14="http://schemas.microsoft.com/office/drawing/2010/main"/>
          </a:ext>
        </a:extLst>
      </xdr:spPr>
    </xdr:pic>
    <xdr:clientData/>
  </xdr:twoCellAnchor>
  <xdr:twoCellAnchor editAs="oneCell">
    <xdr:from>
      <xdr:col>8</xdr:col>
      <xdr:colOff>241904</xdr:colOff>
      <xdr:row>231</xdr:row>
      <xdr:rowOff>30239</xdr:rowOff>
    </xdr:from>
    <xdr:to>
      <xdr:col>15</xdr:col>
      <xdr:colOff>85810</xdr:colOff>
      <xdr:row>259</xdr:row>
      <xdr:rowOff>25837</xdr:rowOff>
    </xdr:to>
    <xdr:pic>
      <xdr:nvPicPr>
        <xdr:cNvPr id="58" name="Picture 57">
          <a:extLst>
            <a:ext uri="{FF2B5EF4-FFF2-40B4-BE49-F238E27FC236}">
              <a16:creationId xmlns:a16="http://schemas.microsoft.com/office/drawing/2014/main" id="{59A95F5D-97B3-75B6-C877-F6ADC39CF12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801" r="1801"/>
        <a:stretch>
          <a:fillRect/>
        </a:stretch>
      </xdr:blipFill>
      <xdr:spPr bwMode="auto">
        <a:xfrm>
          <a:off x="5755317" y="42585318"/>
          <a:ext cx="4212000" cy="5081948"/>
        </a:xfrm>
        <a:prstGeom prst="rect">
          <a:avLst/>
        </a:prstGeom>
        <a:extLst>
          <a:ext uri="{53640926-AAD7-44D8-BBD7-CCE9431645EC}">
            <a14:shadowObscured xmlns:a14="http://schemas.microsoft.com/office/drawing/2010/main"/>
          </a:ext>
        </a:extLst>
      </xdr:spPr>
    </xdr:pic>
    <xdr:clientData/>
  </xdr:twoCellAnchor>
  <xdr:twoCellAnchor editAs="oneCell">
    <xdr:from>
      <xdr:col>1</xdr:col>
      <xdr:colOff>210913</xdr:colOff>
      <xdr:row>267</xdr:row>
      <xdr:rowOff>84364</xdr:rowOff>
    </xdr:from>
    <xdr:to>
      <xdr:col>9</xdr:col>
      <xdr:colOff>16865</xdr:colOff>
      <xdr:row>289</xdr:row>
      <xdr:rowOff>104526</xdr:rowOff>
    </xdr:to>
    <xdr:pic>
      <xdr:nvPicPr>
        <xdr:cNvPr id="6" name="Picture 5">
          <a:extLst>
            <a:ext uri="{FF2B5EF4-FFF2-40B4-BE49-F238E27FC236}">
              <a16:creationId xmlns:a16="http://schemas.microsoft.com/office/drawing/2014/main" id="{D2F5CC72-D44C-D94D-34A9-84316AE594E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t="2870" b="2870"/>
        <a:stretch>
          <a:fillRect/>
        </a:stretch>
      </xdr:blipFill>
      <xdr:spPr bwMode="auto">
        <a:xfrm>
          <a:off x="845913" y="49342221"/>
          <a:ext cx="5400000" cy="4011591"/>
        </a:xfrm>
        <a:prstGeom prst="rect">
          <a:avLst/>
        </a:prstGeom>
        <a:extLst>
          <a:ext uri="{53640926-AAD7-44D8-BBD7-CCE9431645EC}">
            <a14:shadowObscured xmlns:a14="http://schemas.microsoft.com/office/drawing/2010/main"/>
          </a:ext>
        </a:extLst>
      </xdr:spPr>
    </xdr:pic>
    <xdr:clientData/>
  </xdr:twoCellAnchor>
  <xdr:twoCellAnchor editAs="oneCell">
    <xdr:from>
      <xdr:col>9</xdr:col>
      <xdr:colOff>209246</xdr:colOff>
      <xdr:row>267</xdr:row>
      <xdr:rowOff>33412</xdr:rowOff>
    </xdr:from>
    <xdr:to>
      <xdr:col>17</xdr:col>
      <xdr:colOff>522896</xdr:colOff>
      <xdr:row>289</xdr:row>
      <xdr:rowOff>46728</xdr:rowOff>
    </xdr:to>
    <xdr:pic>
      <xdr:nvPicPr>
        <xdr:cNvPr id="7" name="Picture 6">
          <a:extLst>
            <a:ext uri="{FF2B5EF4-FFF2-40B4-BE49-F238E27FC236}">
              <a16:creationId xmlns:a16="http://schemas.microsoft.com/office/drawing/2014/main" id="{346AEE44-D3A2-AE83-ECC6-BDD0756BF4A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3236" b="3236"/>
        <a:stretch>
          <a:fillRect/>
        </a:stretch>
      </xdr:blipFill>
      <xdr:spPr bwMode="auto">
        <a:xfrm>
          <a:off x="6438294" y="49291269"/>
          <a:ext cx="5393650" cy="4004745"/>
        </a:xfrm>
        <a:prstGeom prst="rect">
          <a:avLst/>
        </a:prstGeom>
        <a:extLst>
          <a:ext uri="{53640926-AAD7-44D8-BBD7-CCE9431645EC}">
            <a14:shadowObscured xmlns:a14="http://schemas.microsoft.com/office/drawing/2010/main"/>
          </a:ext>
        </a:extLst>
      </xdr:spPr>
    </xdr:pic>
    <xdr:clientData/>
  </xdr:twoCellAnchor>
  <xdr:twoCellAnchor editAs="oneCell">
    <xdr:from>
      <xdr:col>1</xdr:col>
      <xdr:colOff>132896</xdr:colOff>
      <xdr:row>296</xdr:row>
      <xdr:rowOff>154365</xdr:rowOff>
    </xdr:from>
    <xdr:to>
      <xdr:col>8</xdr:col>
      <xdr:colOff>570673</xdr:colOff>
      <xdr:row>318</xdr:row>
      <xdr:rowOff>174021</xdr:rowOff>
    </xdr:to>
    <xdr:pic>
      <xdr:nvPicPr>
        <xdr:cNvPr id="8" name="Picture 7">
          <a:extLst>
            <a:ext uri="{FF2B5EF4-FFF2-40B4-BE49-F238E27FC236}">
              <a16:creationId xmlns:a16="http://schemas.microsoft.com/office/drawing/2014/main" id="{273BE325-32F9-C360-BC98-D98EA622F4F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t="2425" b="2425"/>
        <a:stretch>
          <a:fillRect/>
        </a:stretch>
      </xdr:blipFill>
      <xdr:spPr bwMode="auto">
        <a:xfrm>
          <a:off x="767896" y="54764365"/>
          <a:ext cx="5396825" cy="4011085"/>
        </a:xfrm>
        <a:prstGeom prst="rect">
          <a:avLst/>
        </a:prstGeom>
        <a:extLst>
          <a:ext uri="{53640926-AAD7-44D8-BBD7-CCE9431645EC}">
            <a14:shadowObscured xmlns:a14="http://schemas.microsoft.com/office/drawing/2010/main"/>
          </a:ext>
        </a:extLst>
      </xdr:spPr>
    </xdr:pic>
    <xdr:clientData/>
  </xdr:twoCellAnchor>
  <xdr:twoCellAnchor editAs="oneCell">
    <xdr:from>
      <xdr:col>9</xdr:col>
      <xdr:colOff>105832</xdr:colOff>
      <xdr:row>296</xdr:row>
      <xdr:rowOff>75594</xdr:rowOff>
    </xdr:from>
    <xdr:to>
      <xdr:col>17</xdr:col>
      <xdr:colOff>429007</xdr:colOff>
      <xdr:row>318</xdr:row>
      <xdr:rowOff>143778</xdr:rowOff>
    </xdr:to>
    <xdr:pic>
      <xdr:nvPicPr>
        <xdr:cNvPr id="9" name="Picture 8">
          <a:extLst>
            <a:ext uri="{FF2B5EF4-FFF2-40B4-BE49-F238E27FC236}">
              <a16:creationId xmlns:a16="http://schemas.microsoft.com/office/drawing/2014/main" id="{2E5FE4DC-ECFA-FB1A-1578-6987038C8B0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t="1868" b="1868"/>
        <a:stretch>
          <a:fillRect/>
        </a:stretch>
      </xdr:blipFill>
      <xdr:spPr bwMode="auto">
        <a:xfrm>
          <a:off x="6334880" y="54685594"/>
          <a:ext cx="5396825" cy="4059613"/>
        </a:xfrm>
        <a:prstGeom prst="rect">
          <a:avLst/>
        </a:prstGeom>
        <a:extLst>
          <a:ext uri="{53640926-AAD7-44D8-BBD7-CCE9431645EC}">
            <a14:shadowObscured xmlns:a14="http://schemas.microsoft.com/office/drawing/2010/main"/>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25587</xdr:colOff>
      <xdr:row>4</xdr:row>
      <xdr:rowOff>86471</xdr:rowOff>
    </xdr:from>
    <xdr:to>
      <xdr:col>10</xdr:col>
      <xdr:colOff>410474</xdr:colOff>
      <xdr:row>33</xdr:row>
      <xdr:rowOff>25586</xdr:rowOff>
    </xdr:to>
    <xdr:pic>
      <xdr:nvPicPr>
        <xdr:cNvPr id="3" name="Picture 2">
          <a:extLst>
            <a:ext uri="{FF2B5EF4-FFF2-40B4-BE49-F238E27FC236}">
              <a16:creationId xmlns:a16="http://schemas.microsoft.com/office/drawing/2014/main" id="{634A4E16-DC8F-58BA-AE37-856D3E861E75}"/>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984"/>
        <a:stretch/>
      </xdr:blipFill>
      <xdr:spPr bwMode="auto">
        <a:xfrm>
          <a:off x="653116" y="893295"/>
          <a:ext cx="6551298" cy="513546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107689</xdr:colOff>
      <xdr:row>28</xdr:row>
      <xdr:rowOff>51248</xdr:rowOff>
    </xdr:from>
    <xdr:to>
      <xdr:col>8</xdr:col>
      <xdr:colOff>216883</xdr:colOff>
      <xdr:row>38</xdr:row>
      <xdr:rowOff>123474</xdr:rowOff>
    </xdr:to>
    <xdr:pic>
      <xdr:nvPicPr>
        <xdr:cNvPr id="4" name="Picture 3" descr="A screenshot of a computer&#10;&#10;AI-generated content may be incorrect.">
          <a:extLst>
            <a:ext uri="{FF2B5EF4-FFF2-40B4-BE49-F238E27FC236}">
              <a16:creationId xmlns:a16="http://schemas.microsoft.com/office/drawing/2014/main" id="{2A2E85C1-AAED-A85B-5BE0-AAFD6F4A0DC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35218" y="5161130"/>
          <a:ext cx="5017371" cy="1865168"/>
        </a:xfrm>
        <a:prstGeom prst="rect">
          <a:avLst/>
        </a:prstGeom>
      </xdr:spPr>
    </xdr:pic>
    <xdr:clientData/>
  </xdr:twoCellAnchor>
  <xdr:twoCellAnchor editAs="oneCell">
    <xdr:from>
      <xdr:col>1</xdr:col>
      <xdr:colOff>169769</xdr:colOff>
      <xdr:row>45</xdr:row>
      <xdr:rowOff>44824</xdr:rowOff>
    </xdr:from>
    <xdr:to>
      <xdr:col>9</xdr:col>
      <xdr:colOff>182469</xdr:colOff>
      <xdr:row>81</xdr:row>
      <xdr:rowOff>151283</xdr:rowOff>
    </xdr:to>
    <xdr:pic>
      <xdr:nvPicPr>
        <xdr:cNvPr id="7" name="Picture 6" descr="A map of a state with numbers and locations&#10;&#10;AI-generated content may be incorrect.">
          <a:extLst>
            <a:ext uri="{FF2B5EF4-FFF2-40B4-BE49-F238E27FC236}">
              <a16:creationId xmlns:a16="http://schemas.microsoft.com/office/drawing/2014/main" id="{0C728726-1E1C-A156-AFFF-10EB33C9A9E7}"/>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923"/>
        <a:stretch/>
      </xdr:blipFill>
      <xdr:spPr bwMode="auto">
        <a:xfrm>
          <a:off x="797298" y="8292353"/>
          <a:ext cx="5545231" cy="656104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571724</xdr:colOff>
      <xdr:row>62</xdr:row>
      <xdr:rowOff>117847</xdr:rowOff>
    </xdr:from>
    <xdr:to>
      <xdr:col>4</xdr:col>
      <xdr:colOff>173726</xdr:colOff>
      <xdr:row>80</xdr:row>
      <xdr:rowOff>164393</xdr:rowOff>
    </xdr:to>
    <xdr:pic>
      <xdr:nvPicPr>
        <xdr:cNvPr id="8" name="Picture 7">
          <a:extLst>
            <a:ext uri="{FF2B5EF4-FFF2-40B4-BE49-F238E27FC236}">
              <a16:creationId xmlns:a16="http://schemas.microsoft.com/office/drawing/2014/main" id="{AF0BC953-D8ED-1A6A-E43E-3CBF972F22D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99253" y="11413376"/>
          <a:ext cx="2000061" cy="3277016"/>
        </a:xfrm>
        <a:prstGeom prst="rect">
          <a:avLst/>
        </a:prstGeom>
      </xdr:spPr>
    </xdr:pic>
    <xdr:clientData/>
  </xdr:twoCellAnchor>
  <xdr:twoCellAnchor editAs="oneCell">
    <xdr:from>
      <xdr:col>1</xdr:col>
      <xdr:colOff>89646</xdr:colOff>
      <xdr:row>88</xdr:row>
      <xdr:rowOff>44823</xdr:rowOff>
    </xdr:from>
    <xdr:to>
      <xdr:col>9</xdr:col>
      <xdr:colOff>505946</xdr:colOff>
      <xdr:row>125</xdr:row>
      <xdr:rowOff>60102</xdr:rowOff>
    </xdr:to>
    <xdr:pic>
      <xdr:nvPicPr>
        <xdr:cNvPr id="11" name="Picture 10">
          <a:extLst>
            <a:ext uri="{FF2B5EF4-FFF2-40B4-BE49-F238E27FC236}">
              <a16:creationId xmlns:a16="http://schemas.microsoft.com/office/drawing/2014/main" id="{0C42269E-1AF2-D979-C89D-55F34767991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17175" y="16091647"/>
          <a:ext cx="5955181" cy="6649161"/>
        </a:xfrm>
        <a:prstGeom prst="rect">
          <a:avLst/>
        </a:prstGeom>
      </xdr:spPr>
    </xdr:pic>
    <xdr:clientData/>
  </xdr:twoCellAnchor>
  <xdr:twoCellAnchor editAs="oneCell">
    <xdr:from>
      <xdr:col>1</xdr:col>
      <xdr:colOff>778584</xdr:colOff>
      <xdr:row>103</xdr:row>
      <xdr:rowOff>135965</xdr:rowOff>
    </xdr:from>
    <xdr:to>
      <xdr:col>4</xdr:col>
      <xdr:colOff>603029</xdr:colOff>
      <xdr:row>124</xdr:row>
      <xdr:rowOff>44580</xdr:rowOff>
    </xdr:to>
    <xdr:pic>
      <xdr:nvPicPr>
        <xdr:cNvPr id="12" name="Picture 11">
          <a:extLst>
            <a:ext uri="{FF2B5EF4-FFF2-40B4-BE49-F238E27FC236}">
              <a16:creationId xmlns:a16="http://schemas.microsoft.com/office/drawing/2014/main" id="{B50F3320-6FFC-4E13-841F-A90B0FF973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06113" y="18872200"/>
          <a:ext cx="2222504" cy="3680142"/>
        </a:xfrm>
        <a:prstGeom prst="rect">
          <a:avLst/>
        </a:prstGeom>
      </xdr:spPr>
    </xdr:pic>
    <xdr:clientData/>
  </xdr:twoCellAnchor>
  <xdr:twoCellAnchor editAs="oneCell">
    <xdr:from>
      <xdr:col>1</xdr:col>
      <xdr:colOff>77285</xdr:colOff>
      <xdr:row>132</xdr:row>
      <xdr:rowOff>60066</xdr:rowOff>
    </xdr:from>
    <xdr:to>
      <xdr:col>12</xdr:col>
      <xdr:colOff>333922</xdr:colOff>
      <xdr:row>160</xdr:row>
      <xdr:rowOff>163039</xdr:rowOff>
    </xdr:to>
    <xdr:pic>
      <xdr:nvPicPr>
        <xdr:cNvPr id="6" name="Picture 5">
          <a:extLst>
            <a:ext uri="{FF2B5EF4-FFF2-40B4-BE49-F238E27FC236}">
              <a16:creationId xmlns:a16="http://schemas.microsoft.com/office/drawing/2014/main" id="{E0666D67-5996-33E8-4193-A247DC726CA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703704" y="24190066"/>
          <a:ext cx="7662110" cy="5148649"/>
        </a:xfrm>
        <a:prstGeom prst="rect">
          <a:avLst/>
        </a:prstGeom>
      </xdr:spPr>
    </xdr:pic>
    <xdr:clientData/>
  </xdr:twoCellAnchor>
  <xdr:twoCellAnchor editAs="oneCell">
    <xdr:from>
      <xdr:col>9</xdr:col>
      <xdr:colOff>243564</xdr:colOff>
      <xdr:row>133</xdr:row>
      <xdr:rowOff>76919</xdr:rowOff>
    </xdr:from>
    <xdr:to>
      <xdr:col>12</xdr:col>
      <xdr:colOff>469330</xdr:colOff>
      <xdr:row>152</xdr:row>
      <xdr:rowOff>134101</xdr:rowOff>
    </xdr:to>
    <xdr:pic>
      <xdr:nvPicPr>
        <xdr:cNvPr id="9" name="Picture 8">
          <a:extLst>
            <a:ext uri="{FF2B5EF4-FFF2-40B4-BE49-F238E27FC236}">
              <a16:creationId xmlns:a16="http://schemas.microsoft.com/office/drawing/2014/main" id="{95C167B9-3233-3F4F-9E2C-65197D0CE51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396199" y="24387122"/>
          <a:ext cx="2105023" cy="3481033"/>
        </a:xfrm>
        <a:prstGeom prst="rect">
          <a:avLst/>
        </a:prstGeom>
      </xdr:spPr>
    </xdr:pic>
    <xdr:clientData/>
  </xdr:twoCellAnchor>
  <xdr:twoCellAnchor editAs="oneCell">
    <xdr:from>
      <xdr:col>1</xdr:col>
      <xdr:colOff>231688</xdr:colOff>
      <xdr:row>167</xdr:row>
      <xdr:rowOff>77230</xdr:rowOff>
    </xdr:from>
    <xdr:to>
      <xdr:col>10</xdr:col>
      <xdr:colOff>308918</xdr:colOff>
      <xdr:row>195</xdr:row>
      <xdr:rowOff>111765</xdr:rowOff>
    </xdr:to>
    <xdr:pic>
      <xdr:nvPicPr>
        <xdr:cNvPr id="14" name="Picture 13">
          <a:extLst>
            <a:ext uri="{FF2B5EF4-FFF2-40B4-BE49-F238E27FC236}">
              <a16:creationId xmlns:a16="http://schemas.microsoft.com/office/drawing/2014/main" id="{9DF347B8-8745-88FE-2E5B-363B6F04520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858107" y="30600135"/>
          <a:ext cx="6229865" cy="5080211"/>
        </a:xfrm>
        <a:prstGeom prst="rect">
          <a:avLst/>
        </a:prstGeom>
      </xdr:spPr>
    </xdr:pic>
    <xdr:clientData/>
  </xdr:twoCellAnchor>
  <xdr:twoCellAnchor editAs="oneCell">
    <xdr:from>
      <xdr:col>3</xdr:col>
      <xdr:colOff>233730</xdr:colOff>
      <xdr:row>167</xdr:row>
      <xdr:rowOff>84215</xdr:rowOff>
    </xdr:from>
    <xdr:to>
      <xdr:col>10</xdr:col>
      <xdr:colOff>201677</xdr:colOff>
      <xdr:row>176</xdr:row>
      <xdr:rowOff>73881</xdr:rowOff>
    </xdr:to>
    <xdr:pic>
      <xdr:nvPicPr>
        <xdr:cNvPr id="15" name="Picture 14" descr="A screenshot of a computer&#10;&#10;AI-generated content may be incorrect.">
          <a:extLst>
            <a:ext uri="{FF2B5EF4-FFF2-40B4-BE49-F238E27FC236}">
              <a16:creationId xmlns:a16="http://schemas.microsoft.com/office/drawing/2014/main" id="{2A1B8A63-00F3-277D-87B5-E9DC3240C47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627852" y="30607120"/>
          <a:ext cx="4352879" cy="161149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424144</xdr:colOff>
      <xdr:row>4</xdr:row>
      <xdr:rowOff>38473</xdr:rowOff>
    </xdr:from>
    <xdr:to>
      <xdr:col>16</xdr:col>
      <xdr:colOff>429134</xdr:colOff>
      <xdr:row>24</xdr:row>
      <xdr:rowOff>149907</xdr:rowOff>
    </xdr:to>
    <xdr:pic>
      <xdr:nvPicPr>
        <xdr:cNvPr id="4" name="Picture 3">
          <a:extLst>
            <a:ext uri="{FF2B5EF4-FFF2-40B4-BE49-F238E27FC236}">
              <a16:creationId xmlns:a16="http://schemas.microsoft.com/office/drawing/2014/main" id="{30176729-F710-4FA8-26EA-9398C3BAA5BD}"/>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08" r="2361" b="1992"/>
        <a:stretch/>
      </xdr:blipFill>
      <xdr:spPr bwMode="auto">
        <a:xfrm>
          <a:off x="1051673" y="845297"/>
          <a:ext cx="9930227" cy="369626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225611</xdr:colOff>
      <xdr:row>58</xdr:row>
      <xdr:rowOff>25586</xdr:rowOff>
    </xdr:from>
    <xdr:to>
      <xdr:col>12</xdr:col>
      <xdr:colOff>416107</xdr:colOff>
      <xdr:row>78</xdr:row>
      <xdr:rowOff>160058</xdr:rowOff>
    </xdr:to>
    <xdr:pic>
      <xdr:nvPicPr>
        <xdr:cNvPr id="6" name="Picture 5">
          <a:extLst>
            <a:ext uri="{FF2B5EF4-FFF2-40B4-BE49-F238E27FC236}">
              <a16:creationId xmlns:a16="http://schemas.microsoft.com/office/drawing/2014/main" id="{3916608A-68FE-534C-923F-24A01A97D976}"/>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738" r="2479" b="2589"/>
        <a:stretch/>
      </xdr:blipFill>
      <xdr:spPr bwMode="auto">
        <a:xfrm>
          <a:off x="853140" y="5762998"/>
          <a:ext cx="7608791" cy="372035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186765</xdr:colOff>
      <xdr:row>107</xdr:row>
      <xdr:rowOff>82176</xdr:rowOff>
    </xdr:from>
    <xdr:to>
      <xdr:col>12</xdr:col>
      <xdr:colOff>464572</xdr:colOff>
      <xdr:row>127</xdr:row>
      <xdr:rowOff>134468</xdr:rowOff>
    </xdr:to>
    <xdr:pic>
      <xdr:nvPicPr>
        <xdr:cNvPr id="3" name="Picture 2">
          <a:extLst>
            <a:ext uri="{FF2B5EF4-FFF2-40B4-BE49-F238E27FC236}">
              <a16:creationId xmlns:a16="http://schemas.microsoft.com/office/drawing/2014/main" id="{BDB21DF2-246F-2AE8-7B6A-3595D5118E23}"/>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489" r="2961" b="2824"/>
        <a:stretch/>
      </xdr:blipFill>
      <xdr:spPr bwMode="auto">
        <a:xfrm>
          <a:off x="814294" y="11161058"/>
          <a:ext cx="7696102" cy="378758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29881</xdr:colOff>
      <xdr:row>148</xdr:row>
      <xdr:rowOff>156884</xdr:rowOff>
    </xdr:from>
    <xdr:to>
      <xdr:col>12</xdr:col>
      <xdr:colOff>596979</xdr:colOff>
      <xdr:row>168</xdr:row>
      <xdr:rowOff>28763</xdr:rowOff>
    </xdr:to>
    <xdr:pic>
      <xdr:nvPicPr>
        <xdr:cNvPr id="7" name="Picture 6">
          <a:extLst>
            <a:ext uri="{FF2B5EF4-FFF2-40B4-BE49-F238E27FC236}">
              <a16:creationId xmlns:a16="http://schemas.microsoft.com/office/drawing/2014/main" id="{DF3C4CB9-16F4-7D60-DB28-AFC69B2C0104}"/>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1" t="1404" r="3695" b="2286"/>
        <a:stretch/>
      </xdr:blipFill>
      <xdr:spPr bwMode="auto">
        <a:xfrm>
          <a:off x="657410" y="16173825"/>
          <a:ext cx="7991743" cy="360082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29883</xdr:colOff>
      <xdr:row>193</xdr:row>
      <xdr:rowOff>67234</xdr:rowOff>
    </xdr:from>
    <xdr:to>
      <xdr:col>12</xdr:col>
      <xdr:colOff>407414</xdr:colOff>
      <xdr:row>210</xdr:row>
      <xdr:rowOff>45944</xdr:rowOff>
    </xdr:to>
    <xdr:pic>
      <xdr:nvPicPr>
        <xdr:cNvPr id="9" name="Picture 8">
          <a:extLst>
            <a:ext uri="{FF2B5EF4-FFF2-40B4-BE49-F238E27FC236}">
              <a16:creationId xmlns:a16="http://schemas.microsoft.com/office/drawing/2014/main" id="{2B321F04-F0A2-D6CE-D95A-92A7FE1BEF0C}"/>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2452" r="5049" b="2547"/>
        <a:stretch/>
      </xdr:blipFill>
      <xdr:spPr bwMode="auto">
        <a:xfrm>
          <a:off x="657412" y="21395763"/>
          <a:ext cx="7802176" cy="316006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145678</xdr:colOff>
      <xdr:row>4</xdr:row>
      <xdr:rowOff>39968</xdr:rowOff>
    </xdr:from>
    <xdr:to>
      <xdr:col>14</xdr:col>
      <xdr:colOff>456311</xdr:colOff>
      <xdr:row>25</xdr:row>
      <xdr:rowOff>163233</xdr:rowOff>
    </xdr:to>
    <xdr:pic>
      <xdr:nvPicPr>
        <xdr:cNvPr id="3" name="Picture 2">
          <a:extLst>
            <a:ext uri="{FF2B5EF4-FFF2-40B4-BE49-F238E27FC236}">
              <a16:creationId xmlns:a16="http://schemas.microsoft.com/office/drawing/2014/main" id="{AB3649A6-9913-D5FB-94D3-E8103E2E57E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3963"/>
        <a:stretch/>
      </xdr:blipFill>
      <xdr:spPr bwMode="auto">
        <a:xfrm>
          <a:off x="773207" y="846792"/>
          <a:ext cx="8983986" cy="3882091"/>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137643</xdr:colOff>
      <xdr:row>32</xdr:row>
      <xdr:rowOff>19238</xdr:rowOff>
    </xdr:from>
    <xdr:to>
      <xdr:col>14</xdr:col>
      <xdr:colOff>389758</xdr:colOff>
      <xdr:row>53</xdr:row>
      <xdr:rowOff>134471</xdr:rowOff>
    </xdr:to>
    <xdr:pic>
      <xdr:nvPicPr>
        <xdr:cNvPr id="5" name="Picture 4">
          <a:extLst>
            <a:ext uri="{FF2B5EF4-FFF2-40B4-BE49-F238E27FC236}">
              <a16:creationId xmlns:a16="http://schemas.microsoft.com/office/drawing/2014/main" id="{1720EC7D-A11D-E051-B577-61A112AE7CF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b="3395"/>
        <a:stretch/>
      </xdr:blipFill>
      <xdr:spPr bwMode="auto">
        <a:xfrm>
          <a:off x="765172" y="5935944"/>
          <a:ext cx="8925468" cy="388040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143007</xdr:colOff>
      <xdr:row>60</xdr:row>
      <xdr:rowOff>42154</xdr:rowOff>
    </xdr:from>
    <xdr:to>
      <xdr:col>14</xdr:col>
      <xdr:colOff>362422</xdr:colOff>
      <xdr:row>81</xdr:row>
      <xdr:rowOff>126999</xdr:rowOff>
    </xdr:to>
    <xdr:pic>
      <xdr:nvPicPr>
        <xdr:cNvPr id="4" name="Picture 3">
          <a:extLst>
            <a:ext uri="{FF2B5EF4-FFF2-40B4-BE49-F238E27FC236}">
              <a16:creationId xmlns:a16="http://schemas.microsoft.com/office/drawing/2014/main" id="{E639B358-B57B-E7E9-7907-D7E376111D5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68936" y="11172797"/>
          <a:ext cx="8873557" cy="3894845"/>
        </a:xfrm>
        <a:prstGeom prst="rect">
          <a:avLst/>
        </a:prstGeom>
        <a:noFill/>
        <a:ln>
          <a:noFill/>
        </a:ln>
      </xdr:spPr>
    </xdr:pic>
    <xdr:clientData/>
  </xdr:twoCellAnchor>
  <xdr:twoCellAnchor editAs="oneCell">
    <xdr:from>
      <xdr:col>1</xdr:col>
      <xdr:colOff>145142</xdr:colOff>
      <xdr:row>88</xdr:row>
      <xdr:rowOff>18139</xdr:rowOff>
    </xdr:from>
    <xdr:to>
      <xdr:col>14</xdr:col>
      <xdr:colOff>544286</xdr:colOff>
      <xdr:row>109</xdr:row>
      <xdr:rowOff>116484</xdr:rowOff>
    </xdr:to>
    <xdr:pic>
      <xdr:nvPicPr>
        <xdr:cNvPr id="7" name="Picture 6">
          <a:extLst>
            <a:ext uri="{FF2B5EF4-FFF2-40B4-BE49-F238E27FC236}">
              <a16:creationId xmlns:a16="http://schemas.microsoft.com/office/drawing/2014/main" id="{03DF945B-F4D7-BE1C-0BCF-E9127729A0DD}"/>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b="4246"/>
        <a:stretch/>
      </xdr:blipFill>
      <xdr:spPr bwMode="auto">
        <a:xfrm>
          <a:off x="771071" y="16310425"/>
          <a:ext cx="9053286" cy="390834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265792</xdr:colOff>
      <xdr:row>116</xdr:row>
      <xdr:rowOff>40823</xdr:rowOff>
    </xdr:from>
    <xdr:to>
      <xdr:col>14</xdr:col>
      <xdr:colOff>299357</xdr:colOff>
      <xdr:row>137</xdr:row>
      <xdr:rowOff>148360</xdr:rowOff>
    </xdr:to>
    <xdr:pic>
      <xdr:nvPicPr>
        <xdr:cNvPr id="9" name="Picture 8">
          <a:extLst>
            <a:ext uri="{FF2B5EF4-FFF2-40B4-BE49-F238E27FC236}">
              <a16:creationId xmlns:a16="http://schemas.microsoft.com/office/drawing/2014/main" id="{B466F89D-277F-D86B-84E6-5EC266B7A9FB}"/>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b="2634"/>
        <a:stretch/>
      </xdr:blipFill>
      <xdr:spPr bwMode="auto">
        <a:xfrm>
          <a:off x="891721" y="21036644"/>
          <a:ext cx="8687707" cy="3822287"/>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67236</xdr:colOff>
      <xdr:row>4</xdr:row>
      <xdr:rowOff>78440</xdr:rowOff>
    </xdr:from>
    <xdr:to>
      <xdr:col>8</xdr:col>
      <xdr:colOff>124087</xdr:colOff>
      <xdr:row>42</xdr:row>
      <xdr:rowOff>64729</xdr:rowOff>
    </xdr:to>
    <xdr:pic>
      <xdr:nvPicPr>
        <xdr:cNvPr id="4" name="Picture 3">
          <a:extLst>
            <a:ext uri="{FF2B5EF4-FFF2-40B4-BE49-F238E27FC236}">
              <a16:creationId xmlns:a16="http://schemas.microsoft.com/office/drawing/2014/main" id="{7B845178-F248-2EC7-4A8D-6656FB502A4A}"/>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9318"/>
        <a:stretch/>
      </xdr:blipFill>
      <xdr:spPr bwMode="auto">
        <a:xfrm>
          <a:off x="694765" y="885264"/>
          <a:ext cx="4965028" cy="680581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282500</xdr:colOff>
      <xdr:row>4</xdr:row>
      <xdr:rowOff>50128</xdr:rowOff>
    </xdr:from>
    <xdr:to>
      <xdr:col>15</xdr:col>
      <xdr:colOff>227292</xdr:colOff>
      <xdr:row>42</xdr:row>
      <xdr:rowOff>18891</xdr:rowOff>
    </xdr:to>
    <xdr:pic>
      <xdr:nvPicPr>
        <xdr:cNvPr id="5" name="Picture 4" descr="A map of the united states with different colored dots&#10;&#10;AI-generated content may be incorrect.">
          <a:extLst>
            <a:ext uri="{FF2B5EF4-FFF2-40B4-BE49-F238E27FC236}">
              <a16:creationId xmlns:a16="http://schemas.microsoft.com/office/drawing/2014/main" id="{71CD1341-3CD9-DE71-6923-6BF4118C6FDF}"/>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9596"/>
        <a:stretch/>
      </xdr:blipFill>
      <xdr:spPr bwMode="auto">
        <a:xfrm>
          <a:off x="5190676" y="856952"/>
          <a:ext cx="4965028" cy="678193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12</xdr:col>
      <xdr:colOff>348539</xdr:colOff>
      <xdr:row>4</xdr:row>
      <xdr:rowOff>168687</xdr:rowOff>
    </xdr:from>
    <xdr:to>
      <xdr:col>16</xdr:col>
      <xdr:colOff>560569</xdr:colOff>
      <xdr:row>10</xdr:row>
      <xdr:rowOff>161358</xdr:rowOff>
    </xdr:to>
    <xdr:pic>
      <xdr:nvPicPr>
        <xdr:cNvPr id="6" name="Picture 5" descr="A close-up of a number of colored circles&#10;&#10;AI-generated content may be incorrect.">
          <a:extLst>
            <a:ext uri="{FF2B5EF4-FFF2-40B4-BE49-F238E27FC236}">
              <a16:creationId xmlns:a16="http://schemas.microsoft.com/office/drawing/2014/main" id="{BCFFB1A8-E0F5-049E-9D58-324A6D30B30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94363" y="975511"/>
          <a:ext cx="2725322" cy="1065260"/>
        </a:xfrm>
        <a:prstGeom prst="rect">
          <a:avLst/>
        </a:prstGeom>
      </xdr:spPr>
    </xdr:pic>
    <xdr:clientData/>
  </xdr:twoCellAnchor>
  <xdr:oneCellAnchor>
    <xdr:from>
      <xdr:col>12</xdr:col>
      <xdr:colOff>348539</xdr:colOff>
      <xdr:row>48</xdr:row>
      <xdr:rowOff>168687</xdr:rowOff>
    </xdr:from>
    <xdr:ext cx="2718972" cy="1068435"/>
    <xdr:pic>
      <xdr:nvPicPr>
        <xdr:cNvPr id="9" name="Picture 8" descr="A close-up of a number of colored circles&#10;&#10;AI-generated content may be incorrect.">
          <a:extLst>
            <a:ext uri="{FF2B5EF4-FFF2-40B4-BE49-F238E27FC236}">
              <a16:creationId xmlns:a16="http://schemas.microsoft.com/office/drawing/2014/main" id="{44697A7F-DFD0-4278-8D1F-A3B28E188A2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97538" y="975511"/>
          <a:ext cx="2718972" cy="1068435"/>
        </a:xfrm>
        <a:prstGeom prst="rect">
          <a:avLst/>
        </a:prstGeom>
      </xdr:spPr>
    </xdr:pic>
    <xdr:clientData/>
  </xdr:oneCellAnchor>
  <xdr:twoCellAnchor editAs="oneCell">
    <xdr:from>
      <xdr:col>1</xdr:col>
      <xdr:colOff>55795</xdr:colOff>
      <xdr:row>48</xdr:row>
      <xdr:rowOff>104570</xdr:rowOff>
    </xdr:from>
    <xdr:to>
      <xdr:col>8</xdr:col>
      <xdr:colOff>44589</xdr:colOff>
      <xdr:row>86</xdr:row>
      <xdr:rowOff>36233</xdr:rowOff>
    </xdr:to>
    <xdr:pic>
      <xdr:nvPicPr>
        <xdr:cNvPr id="10" name="Picture 9">
          <a:extLst>
            <a:ext uri="{FF2B5EF4-FFF2-40B4-BE49-F238E27FC236}">
              <a16:creationId xmlns:a16="http://schemas.microsoft.com/office/drawing/2014/main" id="{D488800C-5B64-D1F6-9C75-CB4E8DEA379B}"/>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9468"/>
        <a:stretch/>
      </xdr:blipFill>
      <xdr:spPr bwMode="auto">
        <a:xfrm>
          <a:off x="679250" y="8590479"/>
          <a:ext cx="4875696" cy="651257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310830</xdr:colOff>
      <xdr:row>48</xdr:row>
      <xdr:rowOff>100735</xdr:rowOff>
    </xdr:from>
    <xdr:to>
      <xdr:col>15</xdr:col>
      <xdr:colOff>237242</xdr:colOff>
      <xdr:row>86</xdr:row>
      <xdr:rowOff>85218</xdr:rowOff>
    </xdr:to>
    <xdr:pic>
      <xdr:nvPicPr>
        <xdr:cNvPr id="11" name="Picture 10" descr="A map of the united states&#10;&#10;AI-generated content may be incorrect.">
          <a:extLst>
            <a:ext uri="{FF2B5EF4-FFF2-40B4-BE49-F238E27FC236}">
              <a16:creationId xmlns:a16="http://schemas.microsoft.com/office/drawing/2014/main" id="{90144A51-0119-D7EE-83A0-5A8EF5B37668}"/>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9362"/>
        <a:stretch/>
      </xdr:blipFill>
      <xdr:spPr bwMode="auto">
        <a:xfrm>
          <a:off x="5194557" y="8586644"/>
          <a:ext cx="4910874" cy="6562217"/>
        </a:xfrm>
        <a:prstGeom prst="rect">
          <a:avLst/>
        </a:prstGeom>
        <a:ln>
          <a:noFill/>
        </a:ln>
        <a:extLst>
          <a:ext uri="{53640926-AAD7-44D8-BBD7-CCE9431645EC}">
            <a14:shadowObscured xmlns:a14="http://schemas.microsoft.com/office/drawing/2010/main"/>
          </a:ext>
        </a:extLst>
      </xdr:spPr>
    </xdr:pic>
    <xdr:clientData/>
  </xdr:twoCellAnchor>
  <xdr:oneCellAnchor>
    <xdr:from>
      <xdr:col>12</xdr:col>
      <xdr:colOff>348539</xdr:colOff>
      <xdr:row>93</xdr:row>
      <xdr:rowOff>168687</xdr:rowOff>
    </xdr:from>
    <xdr:ext cx="2718972" cy="1068435"/>
    <xdr:pic>
      <xdr:nvPicPr>
        <xdr:cNvPr id="2" name="Picture 1" descr="A close-up of a number of colored circles&#10;&#10;AI-generated content may be incorrect.">
          <a:extLst>
            <a:ext uri="{FF2B5EF4-FFF2-40B4-BE49-F238E27FC236}">
              <a16:creationId xmlns:a16="http://schemas.microsoft.com/office/drawing/2014/main" id="{5C65EE9A-3A72-43F9-9076-7553AC0931B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94363" y="9297746"/>
          <a:ext cx="2718972" cy="1068435"/>
        </a:xfrm>
        <a:prstGeom prst="rect">
          <a:avLst/>
        </a:prstGeom>
      </xdr:spPr>
    </xdr:pic>
    <xdr:clientData/>
  </xdr:oneCellAnchor>
  <xdr:twoCellAnchor editAs="oneCell">
    <xdr:from>
      <xdr:col>1</xdr:col>
      <xdr:colOff>112060</xdr:colOff>
      <xdr:row>93</xdr:row>
      <xdr:rowOff>82177</xdr:rowOff>
    </xdr:from>
    <xdr:to>
      <xdr:col>8</xdr:col>
      <xdr:colOff>106658</xdr:colOff>
      <xdr:row>129</xdr:row>
      <xdr:rowOff>65316</xdr:rowOff>
    </xdr:to>
    <xdr:pic>
      <xdr:nvPicPr>
        <xdr:cNvPr id="8" name="Picture 7">
          <a:extLst>
            <a:ext uri="{FF2B5EF4-FFF2-40B4-BE49-F238E27FC236}">
              <a16:creationId xmlns:a16="http://schemas.microsoft.com/office/drawing/2014/main" id="{C54B08C2-DED5-D169-499D-6214AC9E242B}"/>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t="9468"/>
        <a:stretch/>
      </xdr:blipFill>
      <xdr:spPr bwMode="auto">
        <a:xfrm>
          <a:off x="739589" y="17697824"/>
          <a:ext cx="4899600" cy="670984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328707</xdr:colOff>
      <xdr:row>93</xdr:row>
      <xdr:rowOff>82176</xdr:rowOff>
    </xdr:from>
    <xdr:to>
      <xdr:col>15</xdr:col>
      <xdr:colOff>208071</xdr:colOff>
      <xdr:row>129</xdr:row>
      <xdr:rowOff>76347</xdr:rowOff>
    </xdr:to>
    <xdr:pic>
      <xdr:nvPicPr>
        <xdr:cNvPr id="12" name="Picture 11">
          <a:extLst>
            <a:ext uri="{FF2B5EF4-FFF2-40B4-BE49-F238E27FC236}">
              <a16:creationId xmlns:a16="http://schemas.microsoft.com/office/drawing/2014/main" id="{ACED96B4-83D0-54B8-7CA1-558BD08B33CD}"/>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9362"/>
        <a:stretch/>
      </xdr:blipFill>
      <xdr:spPr bwMode="auto">
        <a:xfrm>
          <a:off x="5236883" y="17697823"/>
          <a:ext cx="4899600" cy="6717700"/>
        </a:xfrm>
        <a:prstGeom prst="rect">
          <a:avLst/>
        </a:prstGeom>
        <a:ln>
          <a:noFill/>
        </a:ln>
        <a:extLst>
          <a:ext uri="{53640926-AAD7-44D8-BBD7-CCE9431645EC}">
            <a14:shadowObscured xmlns:a14="http://schemas.microsoft.com/office/drawing/2010/main"/>
          </a:ext>
        </a:extLst>
      </xdr:spPr>
    </xdr:pic>
    <xdr:clientData/>
  </xdr:twoCellAnchor>
  <xdr:oneCellAnchor>
    <xdr:from>
      <xdr:col>12</xdr:col>
      <xdr:colOff>348539</xdr:colOff>
      <xdr:row>138</xdr:row>
      <xdr:rowOff>168687</xdr:rowOff>
    </xdr:from>
    <xdr:ext cx="2718972" cy="1068435"/>
    <xdr:pic>
      <xdr:nvPicPr>
        <xdr:cNvPr id="13" name="Picture 12" descr="A close-up of a number of colored circles&#10;&#10;AI-generated content may be incorrect.">
          <a:extLst>
            <a:ext uri="{FF2B5EF4-FFF2-40B4-BE49-F238E27FC236}">
              <a16:creationId xmlns:a16="http://schemas.microsoft.com/office/drawing/2014/main" id="{9DF3F395-E178-4284-9B26-12CD327F84E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94363" y="17784334"/>
          <a:ext cx="2718972" cy="1068435"/>
        </a:xfrm>
        <a:prstGeom prst="rect">
          <a:avLst/>
        </a:prstGeom>
      </xdr:spPr>
    </xdr:pic>
    <xdr:clientData/>
  </xdr:oneCellAnchor>
  <xdr:twoCellAnchor editAs="oneCell">
    <xdr:from>
      <xdr:col>1</xdr:col>
      <xdr:colOff>166160</xdr:colOff>
      <xdr:row>138</xdr:row>
      <xdr:rowOff>151798</xdr:rowOff>
    </xdr:from>
    <xdr:to>
      <xdr:col>8</xdr:col>
      <xdr:colOff>160482</xdr:colOff>
      <xdr:row>176</xdr:row>
      <xdr:rowOff>73967</xdr:rowOff>
    </xdr:to>
    <xdr:pic>
      <xdr:nvPicPr>
        <xdr:cNvPr id="16" name="Picture 15" descr="A map of the united states&#10;&#10;AI-generated content may be incorrect.">
          <a:extLst>
            <a:ext uri="{FF2B5EF4-FFF2-40B4-BE49-F238E27FC236}">
              <a16:creationId xmlns:a16="http://schemas.microsoft.com/office/drawing/2014/main" id="{717CF323-11DC-1102-A30F-29841B3BF7B3}"/>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8920"/>
        <a:stretch/>
      </xdr:blipFill>
      <xdr:spPr bwMode="auto">
        <a:xfrm>
          <a:off x="801160" y="24846242"/>
          <a:ext cx="4957200" cy="662494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397759</xdr:colOff>
      <xdr:row>138</xdr:row>
      <xdr:rowOff>160265</xdr:rowOff>
    </xdr:from>
    <xdr:to>
      <xdr:col>15</xdr:col>
      <xdr:colOff>274959</xdr:colOff>
      <xdr:row>176</xdr:row>
      <xdr:rowOff>67759</xdr:rowOff>
    </xdr:to>
    <xdr:pic>
      <xdr:nvPicPr>
        <xdr:cNvPr id="17" name="Picture 16" descr="A map of the united states&#10;&#10;AI-generated content may be incorrect.">
          <a:extLst>
            <a:ext uri="{FF2B5EF4-FFF2-40B4-BE49-F238E27FC236}">
              <a16:creationId xmlns:a16="http://schemas.microsoft.com/office/drawing/2014/main" id="{C4A094AA-7A95-FE7A-11D7-C43079EAED69}"/>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t="9663"/>
        <a:stretch/>
      </xdr:blipFill>
      <xdr:spPr bwMode="auto">
        <a:xfrm>
          <a:off x="5354287" y="24854709"/>
          <a:ext cx="4957200" cy="6603922"/>
        </a:xfrm>
        <a:prstGeom prst="rect">
          <a:avLst/>
        </a:prstGeom>
        <a:ln>
          <a:noFill/>
        </a:ln>
        <a:extLst>
          <a:ext uri="{53640926-AAD7-44D8-BBD7-CCE9431645EC}">
            <a14:shadowObscured xmlns:a14="http://schemas.microsoft.com/office/drawing/2010/main"/>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50788</xdr:colOff>
      <xdr:row>4</xdr:row>
      <xdr:rowOff>92823</xdr:rowOff>
    </xdr:from>
    <xdr:to>
      <xdr:col>12</xdr:col>
      <xdr:colOff>539947</xdr:colOff>
      <xdr:row>26</xdr:row>
      <xdr:rowOff>75767</xdr:rowOff>
    </xdr:to>
    <xdr:pic>
      <xdr:nvPicPr>
        <xdr:cNvPr id="5" name="Graphic 36">
          <a:extLst>
            <a:ext uri="{FF2B5EF4-FFF2-40B4-BE49-F238E27FC236}">
              <a16:creationId xmlns:a16="http://schemas.microsoft.com/office/drawing/2014/main" id="{75B84A85-9A4F-4FAB-950A-32DF5C1F9E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676717" y="895644"/>
          <a:ext cx="7891444" cy="3874587"/>
        </a:xfrm>
        <a:prstGeom prst="rect">
          <a:avLst/>
        </a:prstGeom>
      </xdr:spPr>
    </xdr:pic>
    <xdr:clientData/>
  </xdr:twoCellAnchor>
  <xdr:twoCellAnchor editAs="oneCell">
    <xdr:from>
      <xdr:col>1</xdr:col>
      <xdr:colOff>89374</xdr:colOff>
      <xdr:row>33</xdr:row>
      <xdr:rowOff>104028</xdr:rowOff>
    </xdr:from>
    <xdr:to>
      <xdr:col>12</xdr:col>
      <xdr:colOff>549492</xdr:colOff>
      <xdr:row>55</xdr:row>
      <xdr:rowOff>75266</xdr:rowOff>
    </xdr:to>
    <xdr:pic>
      <xdr:nvPicPr>
        <xdr:cNvPr id="7" name="Graphic 2102561056">
          <a:extLst>
            <a:ext uri="{FF2B5EF4-FFF2-40B4-BE49-F238E27FC236}">
              <a16:creationId xmlns:a16="http://schemas.microsoft.com/office/drawing/2014/main" id="{4760EBE1-2E46-F060-BC35-F00D198B101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715303" y="6131992"/>
          <a:ext cx="7862403" cy="3862881"/>
        </a:xfrm>
        <a:prstGeom prst="rect">
          <a:avLst/>
        </a:prstGeom>
      </xdr:spPr>
    </xdr:pic>
    <xdr:clientData/>
  </xdr:twoCellAnchor>
  <xdr:twoCellAnchor editAs="oneCell">
    <xdr:from>
      <xdr:col>1</xdr:col>
      <xdr:colOff>164992</xdr:colOff>
      <xdr:row>63</xdr:row>
      <xdr:rowOff>0</xdr:rowOff>
    </xdr:from>
    <xdr:to>
      <xdr:col>12</xdr:col>
      <xdr:colOff>455040</xdr:colOff>
      <xdr:row>84</xdr:row>
      <xdr:rowOff>66411</xdr:rowOff>
    </xdr:to>
    <xdr:pic>
      <xdr:nvPicPr>
        <xdr:cNvPr id="3" name="Graphic 2102561062">
          <a:extLst>
            <a:ext uri="{FF2B5EF4-FFF2-40B4-BE49-F238E27FC236}">
              <a16:creationId xmlns:a16="http://schemas.microsoft.com/office/drawing/2014/main" id="{7A518807-F5DF-104E-8DFB-391E8D435BC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790921" y="11430000"/>
          <a:ext cx="7692333" cy="3781161"/>
        </a:xfrm>
        <a:prstGeom prst="rect">
          <a:avLst/>
        </a:prstGeom>
      </xdr:spPr>
    </xdr:pic>
    <xdr:clientData/>
  </xdr:twoCellAnchor>
  <xdr:twoCellAnchor editAs="oneCell">
    <xdr:from>
      <xdr:col>1</xdr:col>
      <xdr:colOff>224218</xdr:colOff>
      <xdr:row>91</xdr:row>
      <xdr:rowOff>48531</xdr:rowOff>
    </xdr:from>
    <xdr:to>
      <xdr:col>12</xdr:col>
      <xdr:colOff>367695</xdr:colOff>
      <xdr:row>113</xdr:row>
      <xdr:rowOff>123823</xdr:rowOff>
    </xdr:to>
    <xdr:pic>
      <xdr:nvPicPr>
        <xdr:cNvPr id="6" name="Graphic 27">
          <a:extLst>
            <a:ext uri="{FF2B5EF4-FFF2-40B4-BE49-F238E27FC236}">
              <a16:creationId xmlns:a16="http://schemas.microsoft.com/office/drawing/2014/main" id="{5A02F427-E44B-6230-5693-9BB59890BF8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850147" y="16526781"/>
          <a:ext cx="7545762" cy="3966935"/>
        </a:xfrm>
        <a:prstGeom prst="rect">
          <a:avLst/>
        </a:prstGeom>
      </xdr:spPr>
    </xdr:pic>
    <xdr:clientData/>
  </xdr:twoCellAnchor>
  <xdr:twoCellAnchor editAs="oneCell">
    <xdr:from>
      <xdr:col>1</xdr:col>
      <xdr:colOff>89506</xdr:colOff>
      <xdr:row>120</xdr:row>
      <xdr:rowOff>125638</xdr:rowOff>
    </xdr:from>
    <xdr:to>
      <xdr:col>12</xdr:col>
      <xdr:colOff>550004</xdr:colOff>
      <xdr:row>142</xdr:row>
      <xdr:rowOff>95249</xdr:rowOff>
    </xdr:to>
    <xdr:pic>
      <xdr:nvPicPr>
        <xdr:cNvPr id="9" name="Graphic 38">
          <a:extLst>
            <a:ext uri="{FF2B5EF4-FFF2-40B4-BE49-F238E27FC236}">
              <a16:creationId xmlns:a16="http://schemas.microsoft.com/office/drawing/2014/main" id="{E8D29C2F-EC73-D52E-6C8A-EA79789C846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715435" y="21829031"/>
          <a:ext cx="7862783" cy="386125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eknevett\Downloads\2024%20ISP%20chart%20data%20(1).xlsx" TargetMode="External"/><Relationship Id="rId1" Type="http://schemas.openxmlformats.org/officeDocument/2006/relationships/externalLinkPath" Target="file:///C:\Users\eknevett\Downloads\2024%20ISP%20chart%20data%20(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Disclaimer"/>
      <sheetName val="Version History"/>
      <sheetName val="Table of Figures"/>
      <sheetName val="Figure 1"/>
      <sheetName val="Figure 2"/>
      <sheetName val="Figure 3"/>
      <sheetName val="Figure 4"/>
      <sheetName val="Figure 5"/>
      <sheetName val="Figure 6"/>
      <sheetName val="Figure 7"/>
      <sheetName val="Figure 8"/>
      <sheetName val="Figure 9"/>
      <sheetName val="Figure 10"/>
      <sheetName val="Figure 11"/>
      <sheetName val="Figure 12"/>
      <sheetName val="Figure 13"/>
      <sheetName val="Figure 14"/>
      <sheetName val="Figure 15"/>
      <sheetName val="Figure 16"/>
      <sheetName val="Figure 17"/>
      <sheetName val="Figure 18"/>
      <sheetName val="Figure 19"/>
      <sheetName val="Figure 20"/>
      <sheetName val="Figure 21"/>
      <sheetName val="Figure 22"/>
      <sheetName val="Figure 23"/>
      <sheetName val="Figure 24"/>
      <sheetName val="Figure 25"/>
    </sheetNames>
    <sheetDataSet>
      <sheetData sheetId="0"/>
      <sheetData sheetId="1"/>
      <sheetData sheetId="2"/>
      <sheetData sheetId="3"/>
      <sheetData sheetId="4">
        <row r="34">
          <cell r="D34" t="str">
            <v>2009-10</v>
          </cell>
          <cell r="E34" t="str">
            <v>2010-11</v>
          </cell>
          <cell r="F34" t="str">
            <v>2011-12</v>
          </cell>
          <cell r="G34" t="str">
            <v>2012-13</v>
          </cell>
          <cell r="H34" t="str">
            <v>2013-14</v>
          </cell>
          <cell r="I34" t="str">
            <v>2014-15</v>
          </cell>
          <cell r="J34" t="str">
            <v>2015-16</v>
          </cell>
          <cell r="K34" t="str">
            <v>2016-17</v>
          </cell>
          <cell r="L34" t="str">
            <v>2017-18</v>
          </cell>
          <cell r="M34" t="str">
            <v>2018-19</v>
          </cell>
          <cell r="N34" t="str">
            <v>2019-20</v>
          </cell>
          <cell r="O34" t="str">
            <v>2020-21</v>
          </cell>
          <cell r="P34" t="str">
            <v>2021-22</v>
          </cell>
          <cell r="Q34" t="str">
            <v>2022-23</v>
          </cell>
          <cell r="R34" t="str">
            <v>2023-24</v>
          </cell>
          <cell r="S34" t="str">
            <v>2024-25</v>
          </cell>
          <cell r="T34" t="str">
            <v>2025-26</v>
          </cell>
          <cell r="U34" t="str">
            <v>2026-27</v>
          </cell>
          <cell r="V34" t="str">
            <v>2027-28</v>
          </cell>
          <cell r="W34" t="str">
            <v>2028-29</v>
          </cell>
          <cell r="X34" t="str">
            <v>2029-30</v>
          </cell>
          <cell r="Y34" t="str">
            <v>2030-31</v>
          </cell>
          <cell r="Z34" t="str">
            <v>2031-32</v>
          </cell>
          <cell r="AA34" t="str">
            <v>2032-33</v>
          </cell>
          <cell r="AB34" t="str">
            <v>2033-34</v>
          </cell>
          <cell r="AC34" t="str">
            <v>2034-35</v>
          </cell>
          <cell r="AD34" t="str">
            <v>2035-36</v>
          </cell>
          <cell r="AE34" t="str">
            <v>2036-37</v>
          </cell>
          <cell r="AF34" t="str">
            <v>2037-38</v>
          </cell>
          <cell r="AG34" t="str">
            <v>2038-39</v>
          </cell>
          <cell r="AH34" t="str">
            <v>2039-40</v>
          </cell>
          <cell r="AI34" t="str">
            <v>2040-41</v>
          </cell>
          <cell r="AJ34" t="str">
            <v>2041-42</v>
          </cell>
          <cell r="AK34" t="str">
            <v>2042-43</v>
          </cell>
          <cell r="AL34" t="str">
            <v>2043-44</v>
          </cell>
          <cell r="AM34" t="str">
            <v>2044-45</v>
          </cell>
          <cell r="AN34" t="str">
            <v>2045-46</v>
          </cell>
          <cell r="AO34" t="str">
            <v>2046-47</v>
          </cell>
          <cell r="AP34" t="str">
            <v>2047-48</v>
          </cell>
          <cell r="AQ34" t="str">
            <v>2048-49</v>
          </cell>
          <cell r="AR34" t="str">
            <v>2049-50</v>
          </cell>
        </row>
        <row r="35">
          <cell r="B35" t="str">
            <v>Black coal</v>
          </cell>
          <cell r="D35">
            <v>21715</v>
          </cell>
          <cell r="E35">
            <v>21715</v>
          </cell>
          <cell r="F35">
            <v>21435</v>
          </cell>
          <cell r="G35">
            <v>21243</v>
          </cell>
          <cell r="H35">
            <v>20993</v>
          </cell>
          <cell r="I35">
            <v>19373</v>
          </cell>
          <cell r="J35">
            <v>19373</v>
          </cell>
          <cell r="K35">
            <v>19373</v>
          </cell>
          <cell r="L35">
            <v>19373</v>
          </cell>
          <cell r="M35">
            <v>19373</v>
          </cell>
          <cell r="N35">
            <v>19373</v>
          </cell>
          <cell r="O35">
            <v>19373</v>
          </cell>
          <cell r="P35">
            <v>19373</v>
          </cell>
          <cell r="Q35">
            <v>18823</v>
          </cell>
          <cell r="R35">
            <v>16435</v>
          </cell>
          <cell r="S35">
            <v>16435</v>
          </cell>
          <cell r="T35">
            <v>13555</v>
          </cell>
          <cell r="U35">
            <v>13555</v>
          </cell>
          <cell r="V35">
            <v>12240</v>
          </cell>
          <cell r="W35">
            <v>10555</v>
          </cell>
          <cell r="X35">
            <v>8650</v>
          </cell>
          <cell r="Y35">
            <v>6705</v>
          </cell>
          <cell r="Z35">
            <v>5740</v>
          </cell>
          <cell r="AA35">
            <v>4660</v>
          </cell>
          <cell r="AB35">
            <v>3016</v>
          </cell>
          <cell r="AC35">
            <v>1420</v>
          </cell>
          <cell r="AD35">
            <v>1420</v>
          </cell>
          <cell r="AE35">
            <v>690</v>
          </cell>
          <cell r="AF35">
            <v>0</v>
          </cell>
          <cell r="AG35">
            <v>0</v>
          </cell>
          <cell r="AH35">
            <v>0</v>
          </cell>
          <cell r="AI35">
            <v>0</v>
          </cell>
          <cell r="AJ35">
            <v>0</v>
          </cell>
          <cell r="AK35">
            <v>0</v>
          </cell>
          <cell r="AL35">
            <v>0</v>
          </cell>
          <cell r="AM35">
            <v>0</v>
          </cell>
          <cell r="AN35">
            <v>0</v>
          </cell>
          <cell r="AO35">
            <v>0</v>
          </cell>
          <cell r="AP35">
            <v>0</v>
          </cell>
          <cell r="AQ35">
            <v>0</v>
          </cell>
          <cell r="AR35">
            <v>0</v>
          </cell>
        </row>
        <row r="36">
          <cell r="B36" t="str">
            <v>Brown coal</v>
          </cell>
          <cell r="D36">
            <v>8013</v>
          </cell>
          <cell r="E36">
            <v>8013</v>
          </cell>
          <cell r="F36">
            <v>8013</v>
          </cell>
          <cell r="G36">
            <v>8013</v>
          </cell>
          <cell r="H36">
            <v>8013</v>
          </cell>
          <cell r="I36">
            <v>8013</v>
          </cell>
          <cell r="J36">
            <v>7848</v>
          </cell>
          <cell r="K36">
            <v>6855</v>
          </cell>
          <cell r="L36">
            <v>5095</v>
          </cell>
          <cell r="M36">
            <v>5095</v>
          </cell>
          <cell r="N36">
            <v>5095</v>
          </cell>
          <cell r="O36">
            <v>5095</v>
          </cell>
          <cell r="P36">
            <v>5095</v>
          </cell>
          <cell r="Q36">
            <v>5095</v>
          </cell>
          <cell r="R36">
            <v>4820</v>
          </cell>
          <cell r="S36">
            <v>4820</v>
          </cell>
          <cell r="T36">
            <v>4820</v>
          </cell>
          <cell r="U36">
            <v>4820</v>
          </cell>
          <cell r="V36">
            <v>4240</v>
          </cell>
          <cell r="W36">
            <v>2790</v>
          </cell>
          <cell r="X36">
            <v>2790</v>
          </cell>
          <cell r="Y36">
            <v>2790</v>
          </cell>
          <cell r="Z36">
            <v>2210</v>
          </cell>
          <cell r="AA36">
            <v>2210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row>
        <row r="37">
          <cell r="B37" t="str">
            <v>Mid-merit gas</v>
          </cell>
          <cell r="D37">
            <v>4834</v>
          </cell>
          <cell r="E37">
            <v>4834</v>
          </cell>
          <cell r="F37">
            <v>4834</v>
          </cell>
          <cell r="G37">
            <v>4834</v>
          </cell>
          <cell r="H37">
            <v>4834</v>
          </cell>
          <cell r="I37">
            <v>4834</v>
          </cell>
          <cell r="J37">
            <v>4834</v>
          </cell>
          <cell r="K37">
            <v>4834</v>
          </cell>
          <cell r="L37">
            <v>4834</v>
          </cell>
          <cell r="M37">
            <v>4834</v>
          </cell>
          <cell r="N37">
            <v>4834</v>
          </cell>
          <cell r="O37">
            <v>4594</v>
          </cell>
          <cell r="P37">
            <v>4474</v>
          </cell>
          <cell r="Q37">
            <v>4354</v>
          </cell>
          <cell r="R37">
            <v>4254.8999999999996</v>
          </cell>
          <cell r="S37">
            <v>4254.8999999799998</v>
          </cell>
          <cell r="T37">
            <v>4254.8999999799998</v>
          </cell>
          <cell r="U37">
            <v>3274.8999999799998</v>
          </cell>
          <cell r="V37">
            <v>3066.8999999799998</v>
          </cell>
          <cell r="W37">
            <v>3066.8999999799998</v>
          </cell>
          <cell r="X37">
            <v>3066.8999999799998</v>
          </cell>
          <cell r="Y37">
            <v>3066.8999999799998</v>
          </cell>
          <cell r="Z37">
            <v>3066.8999999799998</v>
          </cell>
          <cell r="AA37">
            <v>3066.8999999799998</v>
          </cell>
          <cell r="AB37">
            <v>3066.8999999799998</v>
          </cell>
          <cell r="AC37">
            <v>3066.8999999799998</v>
          </cell>
          <cell r="AD37">
            <v>3066.8999999799998</v>
          </cell>
          <cell r="AE37">
            <v>2681.8999999799998</v>
          </cell>
          <cell r="AF37">
            <v>2152.8999999899997</v>
          </cell>
          <cell r="AG37">
            <v>2152.8999999899997</v>
          </cell>
          <cell r="AH37">
            <v>1508.5</v>
          </cell>
          <cell r="AI37">
            <v>1508.5</v>
          </cell>
          <cell r="AJ37">
            <v>1508.5</v>
          </cell>
          <cell r="AK37">
            <v>1508.5</v>
          </cell>
          <cell r="AL37">
            <v>1068.5</v>
          </cell>
          <cell r="AM37">
            <v>1068.5</v>
          </cell>
          <cell r="AN37">
            <v>424</v>
          </cell>
          <cell r="AO37">
            <v>180</v>
          </cell>
          <cell r="AP37">
            <v>180</v>
          </cell>
          <cell r="AQ37">
            <v>180</v>
          </cell>
          <cell r="AR37">
            <v>180</v>
          </cell>
        </row>
        <row r="38">
          <cell r="B38" t="str">
            <v>Flexible gas</v>
          </cell>
          <cell r="D38">
            <v>5962</v>
          </cell>
          <cell r="E38">
            <v>6306</v>
          </cell>
          <cell r="F38">
            <v>6306</v>
          </cell>
          <cell r="G38">
            <v>6306</v>
          </cell>
          <cell r="H38">
            <v>6306</v>
          </cell>
          <cell r="I38">
            <v>7010</v>
          </cell>
          <cell r="J38">
            <v>7146</v>
          </cell>
          <cell r="K38">
            <v>7269</v>
          </cell>
          <cell r="L38">
            <v>7269</v>
          </cell>
          <cell r="M38">
            <v>7479</v>
          </cell>
          <cell r="N38">
            <v>7479</v>
          </cell>
          <cell r="O38">
            <v>7657</v>
          </cell>
          <cell r="P38">
            <v>7750</v>
          </cell>
          <cell r="Q38">
            <v>7577</v>
          </cell>
          <cell r="R38">
            <v>8282.6</v>
          </cell>
          <cell r="S38">
            <v>8282.5600000499999</v>
          </cell>
          <cell r="T38">
            <v>8482.5600000499999</v>
          </cell>
          <cell r="U38">
            <v>8682.5600000499999</v>
          </cell>
          <cell r="V38">
            <v>8546.0600000499999</v>
          </cell>
          <cell r="W38">
            <v>8546.0600000499999</v>
          </cell>
          <cell r="X38">
            <v>8546.0600000499999</v>
          </cell>
          <cell r="Y38">
            <v>8830.0600000499999</v>
          </cell>
          <cell r="Z38">
            <v>8830.0600000499999</v>
          </cell>
          <cell r="AA38">
            <v>9119.3402304800002</v>
          </cell>
          <cell r="AB38">
            <v>9718.4002183499997</v>
          </cell>
          <cell r="AC38">
            <v>10437.949364489999</v>
          </cell>
          <cell r="AD38">
            <v>11374.2796533</v>
          </cell>
          <cell r="AE38">
            <v>12435.339633810001</v>
          </cell>
          <cell r="AF38">
            <v>13496.400153299999</v>
          </cell>
          <cell r="AG38">
            <v>14556.400153299999</v>
          </cell>
          <cell r="AH38">
            <v>14381.400153299999</v>
          </cell>
          <cell r="AI38">
            <v>14900.954261559998</v>
          </cell>
          <cell r="AJ38">
            <v>14900.954261559998</v>
          </cell>
          <cell r="AK38">
            <v>15868.014470919998</v>
          </cell>
          <cell r="AL38">
            <v>16929.074276090003</v>
          </cell>
          <cell r="AM38">
            <v>16643.63425227</v>
          </cell>
          <cell r="AN38">
            <v>16520.434252269999</v>
          </cell>
          <cell r="AO38">
            <v>15802.434252269999</v>
          </cell>
          <cell r="AP38">
            <v>15218.434252269999</v>
          </cell>
          <cell r="AQ38">
            <v>15327.806708550001</v>
          </cell>
          <cell r="AR38">
            <v>14808.806708550001</v>
          </cell>
        </row>
        <row r="39">
          <cell r="B39" t="str">
            <v>Hydro</v>
          </cell>
          <cell r="D39">
            <v>8153</v>
          </cell>
          <cell r="E39">
            <v>8153</v>
          </cell>
          <cell r="F39">
            <v>8153</v>
          </cell>
          <cell r="G39">
            <v>8153</v>
          </cell>
          <cell r="H39">
            <v>8153</v>
          </cell>
          <cell r="I39">
            <v>8153</v>
          </cell>
          <cell r="J39">
            <v>8153</v>
          </cell>
          <cell r="K39">
            <v>8153</v>
          </cell>
          <cell r="L39">
            <v>8153</v>
          </cell>
          <cell r="M39">
            <v>8153</v>
          </cell>
          <cell r="N39">
            <v>8153</v>
          </cell>
          <cell r="O39">
            <v>8153</v>
          </cell>
          <cell r="P39">
            <v>8153</v>
          </cell>
          <cell r="Q39">
            <v>8153</v>
          </cell>
          <cell r="R39">
            <v>6837.1</v>
          </cell>
          <cell r="S39">
            <v>6837.1200000699992</v>
          </cell>
          <cell r="T39">
            <v>6837.1200000699992</v>
          </cell>
          <cell r="U39">
            <v>6837.1200000699992</v>
          </cell>
          <cell r="V39">
            <v>6837.1200000699992</v>
          </cell>
          <cell r="W39">
            <v>6837.1200000699992</v>
          </cell>
          <cell r="X39">
            <v>6837.1200000699992</v>
          </cell>
          <cell r="Y39">
            <v>7227.1200000699992</v>
          </cell>
          <cell r="Z39">
            <v>7227.1200000699992</v>
          </cell>
          <cell r="AA39">
            <v>7227.1200000699992</v>
          </cell>
          <cell r="AB39">
            <v>7227.1200000699992</v>
          </cell>
          <cell r="AC39">
            <v>7227.1200000699992</v>
          </cell>
          <cell r="AD39">
            <v>7227.1200000699992</v>
          </cell>
          <cell r="AE39">
            <v>7227.1200000699992</v>
          </cell>
          <cell r="AF39">
            <v>7140.7200000699995</v>
          </cell>
          <cell r="AG39">
            <v>7140.7200000699995</v>
          </cell>
          <cell r="AH39">
            <v>7140.7200000699995</v>
          </cell>
          <cell r="AI39">
            <v>7140.7200000699995</v>
          </cell>
          <cell r="AJ39">
            <v>7140.7200000699995</v>
          </cell>
          <cell r="AK39">
            <v>7070.7200000699995</v>
          </cell>
          <cell r="AL39">
            <v>7070.7200000699995</v>
          </cell>
          <cell r="AM39">
            <v>7070.7200000699995</v>
          </cell>
          <cell r="AN39">
            <v>7070.7200000699995</v>
          </cell>
          <cell r="AO39">
            <v>7070.7200000699995</v>
          </cell>
          <cell r="AP39">
            <v>7070.7200000699995</v>
          </cell>
          <cell r="AQ39">
            <v>7070.7200000699995</v>
          </cell>
          <cell r="AR39">
            <v>7070.7200000699995</v>
          </cell>
        </row>
        <row r="40">
          <cell r="B40" t="str">
            <v>Utility storage</v>
          </cell>
          <cell r="D40">
            <v>817</v>
          </cell>
          <cell r="E40">
            <v>817</v>
          </cell>
          <cell r="F40">
            <v>817</v>
          </cell>
          <cell r="G40">
            <v>817</v>
          </cell>
          <cell r="H40">
            <v>817</v>
          </cell>
          <cell r="I40">
            <v>817</v>
          </cell>
          <cell r="J40">
            <v>817</v>
          </cell>
          <cell r="K40">
            <v>967</v>
          </cell>
          <cell r="L40">
            <v>1052</v>
          </cell>
          <cell r="M40">
            <v>1077</v>
          </cell>
          <cell r="N40">
            <v>1077</v>
          </cell>
          <cell r="O40">
            <v>1555</v>
          </cell>
          <cell r="P40">
            <v>1571</v>
          </cell>
          <cell r="Q40">
            <v>2317</v>
          </cell>
          <cell r="R40">
            <v>2386.9</v>
          </cell>
          <cell r="S40">
            <v>3491.08</v>
          </cell>
          <cell r="T40">
            <v>8017.3725379500011</v>
          </cell>
          <cell r="U40">
            <v>9894.7472982400013</v>
          </cell>
          <cell r="V40">
            <v>12740.207182150001</v>
          </cell>
          <cell r="W40">
            <v>16408.2819796</v>
          </cell>
          <cell r="X40">
            <v>17906.145677740002</v>
          </cell>
          <cell r="Y40">
            <v>19050.66339423</v>
          </cell>
          <cell r="Z40">
            <v>21162.249438530001</v>
          </cell>
          <cell r="AA40">
            <v>21298.663583459998</v>
          </cell>
          <cell r="AB40">
            <v>21216.83358998</v>
          </cell>
          <cell r="AC40">
            <v>21527.055582420002</v>
          </cell>
          <cell r="AD40">
            <v>21413.469650730003</v>
          </cell>
          <cell r="AE40">
            <v>21370.069681819998</v>
          </cell>
          <cell r="AF40">
            <v>21911.663646739995</v>
          </cell>
          <cell r="AG40">
            <v>21693.077681650004</v>
          </cell>
          <cell r="AH40">
            <v>21693.077695810003</v>
          </cell>
          <cell r="AI40">
            <v>21693.077713410003</v>
          </cell>
          <cell r="AJ40">
            <v>21381.077739109998</v>
          </cell>
          <cell r="AK40">
            <v>21327.097778830001</v>
          </cell>
          <cell r="AL40">
            <v>20983.963881209998</v>
          </cell>
          <cell r="AM40">
            <v>21474.501941599996</v>
          </cell>
          <cell r="AN40">
            <v>18597.697515060001</v>
          </cell>
          <cell r="AO40">
            <v>16083.036769360004</v>
          </cell>
          <cell r="AP40">
            <v>14174.793579769999</v>
          </cell>
          <cell r="AQ40">
            <v>13030.39426841</v>
          </cell>
          <cell r="AR40">
            <v>12006.795505839998</v>
          </cell>
        </row>
        <row r="41">
          <cell r="B41" t="str">
            <v>Coordinated CER storage</v>
          </cell>
          <cell r="D41"/>
          <cell r="E41"/>
          <cell r="F41"/>
          <cell r="G41"/>
          <cell r="H41"/>
          <cell r="I41"/>
          <cell r="J41"/>
          <cell r="K41"/>
          <cell r="L41"/>
          <cell r="M41"/>
          <cell r="N41"/>
          <cell r="O41"/>
          <cell r="P41"/>
          <cell r="Q41"/>
          <cell r="R41">
            <v>221.6</v>
          </cell>
          <cell r="S41">
            <v>465.29018619000004</v>
          </cell>
          <cell r="T41">
            <v>865.13984642999992</v>
          </cell>
          <cell r="U41">
            <v>1338.8407940099999</v>
          </cell>
          <cell r="V41">
            <v>1937.1426495200001</v>
          </cell>
          <cell r="W41">
            <v>2620.4450699200002</v>
          </cell>
          <cell r="X41">
            <v>3743.8874299999998</v>
          </cell>
          <cell r="Y41">
            <v>4770.5791716900003</v>
          </cell>
          <cell r="Z41">
            <v>5846.4554542400001</v>
          </cell>
          <cell r="AA41">
            <v>7042.2979878700007</v>
          </cell>
          <cell r="AB41">
            <v>8361.4890476300006</v>
          </cell>
          <cell r="AC41">
            <v>9839.4935214899997</v>
          </cell>
          <cell r="AD41">
            <v>11464.748876689999</v>
          </cell>
          <cell r="AE41">
            <v>12977.41934975</v>
          </cell>
          <cell r="AF41">
            <v>14627.435744200002</v>
          </cell>
          <cell r="AG41">
            <v>16413.658058339999</v>
          </cell>
          <cell r="AH41">
            <v>18060.132241390002</v>
          </cell>
          <cell r="AI41">
            <v>19750.714043559998</v>
          </cell>
          <cell r="AJ41">
            <v>21472.450931310002</v>
          </cell>
          <cell r="AK41">
            <v>23272.111586849998</v>
          </cell>
          <cell r="AL41">
            <v>25126.731854120004</v>
          </cell>
          <cell r="AM41">
            <v>27101.767781199997</v>
          </cell>
          <cell r="AN41">
            <v>29164.206462939997</v>
          </cell>
          <cell r="AO41">
            <v>31151.919726319997</v>
          </cell>
          <cell r="AP41">
            <v>33201.676575929996</v>
          </cell>
          <cell r="AQ41">
            <v>35298.205880759997</v>
          </cell>
          <cell r="AR41">
            <v>37297.144432159999</v>
          </cell>
        </row>
        <row r="42">
          <cell r="B42" t="str">
            <v>Passive CER storage</v>
          </cell>
          <cell r="D42"/>
          <cell r="E42"/>
          <cell r="F42"/>
          <cell r="G42"/>
          <cell r="H42"/>
          <cell r="I42"/>
          <cell r="J42"/>
          <cell r="K42"/>
          <cell r="L42"/>
          <cell r="M42"/>
          <cell r="N42"/>
          <cell r="O42"/>
          <cell r="P42"/>
          <cell r="Q42"/>
          <cell r="R42">
            <v>739.7</v>
          </cell>
          <cell r="S42">
            <v>1026.785137674</v>
          </cell>
          <cell r="T42">
            <v>1434.6788223250001</v>
          </cell>
          <cell r="U42">
            <v>1798.3516263410002</v>
          </cell>
          <cell r="V42">
            <v>2148.6049023850001</v>
          </cell>
          <cell r="W42">
            <v>2439.9801881670001</v>
          </cell>
          <cell r="X42">
            <v>2825.5890253200005</v>
          </cell>
          <cell r="Y42">
            <v>3273.1920156770002</v>
          </cell>
          <cell r="Z42">
            <v>3688.6152242939993</v>
          </cell>
          <cell r="AA42">
            <v>4094.3792594189999</v>
          </cell>
          <cell r="AB42">
            <v>4491.9035848809999</v>
          </cell>
          <cell r="AC42">
            <v>4888.3216921359999</v>
          </cell>
          <cell r="AD42">
            <v>5284.4391186499997</v>
          </cell>
          <cell r="AE42">
            <v>5584.9919789000005</v>
          </cell>
          <cell r="AF42">
            <v>5880.2880813499996</v>
          </cell>
          <cell r="AG42">
            <v>6156.0938889099998</v>
          </cell>
          <cell r="AH42">
            <v>6351.5586566200009</v>
          </cell>
          <cell r="AI42">
            <v>6499.6071555600001</v>
          </cell>
          <cell r="AJ42">
            <v>6620.7485596300012</v>
          </cell>
          <cell r="AK42">
            <v>6708.9064568100002</v>
          </cell>
          <cell r="AL42">
            <v>6769.5486576699996</v>
          </cell>
          <cell r="AM42">
            <v>6827.6667581600004</v>
          </cell>
          <cell r="AN42">
            <v>6886.0221373699997</v>
          </cell>
          <cell r="AO42">
            <v>6890.1005714800003</v>
          </cell>
          <cell r="AP42">
            <v>6892.7872485300004</v>
          </cell>
          <cell r="AQ42">
            <v>6852.4033627499985</v>
          </cell>
          <cell r="AR42">
            <v>6778.0103409200001</v>
          </cell>
        </row>
        <row r="43">
          <cell r="B43" t="str">
            <v>Offshore wind</v>
          </cell>
          <cell r="D43"/>
          <cell r="E43"/>
          <cell r="F43"/>
          <cell r="G43"/>
          <cell r="H43"/>
          <cell r="I43"/>
          <cell r="J43"/>
          <cell r="K43"/>
          <cell r="L43"/>
          <cell r="M43"/>
          <cell r="N43"/>
          <cell r="O43"/>
          <cell r="P43"/>
          <cell r="Q43"/>
          <cell r="R43">
            <v>0</v>
          </cell>
          <cell r="S43">
            <v>0</v>
          </cell>
          <cell r="T43">
            <v>0</v>
          </cell>
          <cell r="U43">
            <v>0</v>
          </cell>
          <cell r="V43">
            <v>0</v>
          </cell>
          <cell r="W43">
            <v>0</v>
          </cell>
          <cell r="X43">
            <v>0</v>
          </cell>
          <cell r="Y43">
            <v>1000</v>
          </cell>
          <cell r="Z43">
            <v>2000</v>
          </cell>
          <cell r="AA43">
            <v>2666.6666587499999</v>
          </cell>
          <cell r="AB43">
            <v>3333.33331735</v>
          </cell>
          <cell r="AC43">
            <v>3999.9999766699998</v>
          </cell>
          <cell r="AD43">
            <v>4999.9999648699995</v>
          </cell>
          <cell r="AE43">
            <v>5999.9999528899998</v>
          </cell>
          <cell r="AF43">
            <v>6999.9999408399999</v>
          </cell>
          <cell r="AG43">
            <v>7999.9999808299999</v>
          </cell>
          <cell r="AH43">
            <v>8999.9999619400005</v>
          </cell>
          <cell r="AI43">
            <v>8999.9999619400005</v>
          </cell>
          <cell r="AJ43">
            <v>8999.9999619400005</v>
          </cell>
          <cell r="AK43">
            <v>8999.9999619400005</v>
          </cell>
          <cell r="AL43">
            <v>8999.9999619400005</v>
          </cell>
          <cell r="AM43">
            <v>8999.9999619400005</v>
          </cell>
          <cell r="AN43">
            <v>8999.9999619400005</v>
          </cell>
          <cell r="AO43">
            <v>8999.9999619400005</v>
          </cell>
          <cell r="AP43">
            <v>8999.9999619400005</v>
          </cell>
          <cell r="AQ43">
            <v>8999.9999619400005</v>
          </cell>
          <cell r="AR43">
            <v>8999.9999619400005</v>
          </cell>
        </row>
        <row r="44">
          <cell r="B44" t="str">
            <v>Onshore wind</v>
          </cell>
          <cell r="D44">
            <v>1903</v>
          </cell>
          <cell r="E44">
            <v>2114</v>
          </cell>
          <cell r="F44">
            <v>2554</v>
          </cell>
          <cell r="G44">
            <v>3284</v>
          </cell>
          <cell r="H44">
            <v>3503</v>
          </cell>
          <cell r="I44">
            <v>3609</v>
          </cell>
          <cell r="J44">
            <v>3952</v>
          </cell>
          <cell r="K44">
            <v>4636</v>
          </cell>
          <cell r="L44">
            <v>5598</v>
          </cell>
          <cell r="M44">
            <v>6638</v>
          </cell>
          <cell r="N44">
            <v>8385</v>
          </cell>
          <cell r="O44">
            <v>9281</v>
          </cell>
          <cell r="P44">
            <v>10095</v>
          </cell>
          <cell r="Q44">
            <v>10469</v>
          </cell>
          <cell r="R44">
            <v>11969.8</v>
          </cell>
          <cell r="S44">
            <v>12951.23</v>
          </cell>
          <cell r="T44">
            <v>14252.999999999998</v>
          </cell>
          <cell r="U44">
            <v>20711.710785599997</v>
          </cell>
          <cell r="V44">
            <v>24619.599255229998</v>
          </cell>
          <cell r="W44">
            <v>30942.407117290008</v>
          </cell>
          <cell r="X44">
            <v>39258.590829300003</v>
          </cell>
          <cell r="Y44">
            <v>42671.100485510011</v>
          </cell>
          <cell r="Z44">
            <v>43077.888720620002</v>
          </cell>
          <cell r="AA44">
            <v>44661.299659300006</v>
          </cell>
          <cell r="AB44">
            <v>46124.775075380006</v>
          </cell>
          <cell r="AC44">
            <v>52402.602229000004</v>
          </cell>
          <cell r="AD44">
            <v>53262.953801210002</v>
          </cell>
          <cell r="AE44">
            <v>53035.903135850007</v>
          </cell>
          <cell r="AF44">
            <v>52972.903135850007</v>
          </cell>
          <cell r="AG44">
            <v>52191.423137250007</v>
          </cell>
          <cell r="AH44">
            <v>51864.723143860007</v>
          </cell>
          <cell r="AI44">
            <v>51794.122107399999</v>
          </cell>
          <cell r="AJ44">
            <v>51607.812107400001</v>
          </cell>
          <cell r="AK44">
            <v>52759.106880389998</v>
          </cell>
          <cell r="AL44">
            <v>51742.767173870008</v>
          </cell>
          <cell r="AM44">
            <v>54455.786186509999</v>
          </cell>
          <cell r="AN44">
            <v>55520.114839720001</v>
          </cell>
          <cell r="AO44">
            <v>55968.405934410002</v>
          </cell>
          <cell r="AP44">
            <v>55976.666617210001</v>
          </cell>
          <cell r="AQ44">
            <v>59171.658494769996</v>
          </cell>
          <cell r="AR44">
            <v>59527.064747369994</v>
          </cell>
        </row>
        <row r="45">
          <cell r="B45" t="str">
            <v>Utility solar</v>
          </cell>
          <cell r="D45">
            <v>0</v>
          </cell>
          <cell r="E45">
            <v>0</v>
          </cell>
          <cell r="F45">
            <v>0</v>
          </cell>
          <cell r="G45">
            <v>0</v>
          </cell>
          <cell r="H45">
            <v>102</v>
          </cell>
          <cell r="I45">
            <v>155</v>
          </cell>
          <cell r="J45">
            <v>211</v>
          </cell>
          <cell r="K45">
            <v>318</v>
          </cell>
          <cell r="L45">
            <v>2046</v>
          </cell>
          <cell r="M45">
            <v>3071</v>
          </cell>
          <cell r="N45">
            <v>4829</v>
          </cell>
          <cell r="O45">
            <v>6042</v>
          </cell>
          <cell r="P45">
            <v>7468</v>
          </cell>
          <cell r="Q45">
            <v>7923</v>
          </cell>
          <cell r="R45">
            <v>9449.4</v>
          </cell>
          <cell r="S45">
            <v>9542.840000000002</v>
          </cell>
          <cell r="T45">
            <v>10566.52</v>
          </cell>
          <cell r="U45">
            <v>12357.477774110002</v>
          </cell>
          <cell r="V45">
            <v>13034.831386759999</v>
          </cell>
          <cell r="W45">
            <v>13034.271397850001</v>
          </cell>
          <cell r="X45">
            <v>15582.135111910002</v>
          </cell>
          <cell r="Y45">
            <v>21037.727698550003</v>
          </cell>
          <cell r="Z45">
            <v>22248.731592619999</v>
          </cell>
          <cell r="AA45">
            <v>22942.2584699</v>
          </cell>
          <cell r="AB45">
            <v>24421.588806880001</v>
          </cell>
          <cell r="AC45">
            <v>26268.687937810002</v>
          </cell>
          <cell r="AD45">
            <v>27604.272704570001</v>
          </cell>
          <cell r="AE45">
            <v>31144.695614470005</v>
          </cell>
          <cell r="AF45">
            <v>31096.195619430007</v>
          </cell>
          <cell r="AG45">
            <v>30946.165620500004</v>
          </cell>
          <cell r="AH45">
            <v>31166.509807880007</v>
          </cell>
          <cell r="AI45">
            <v>33673.70288995</v>
          </cell>
          <cell r="AJ45">
            <v>35826.72982148001</v>
          </cell>
          <cell r="AK45">
            <v>39602.74435596</v>
          </cell>
          <cell r="AL45">
            <v>44287.967538719997</v>
          </cell>
          <cell r="AM45">
            <v>47877.038038730003</v>
          </cell>
          <cell r="AN45">
            <v>52315.293747719996</v>
          </cell>
          <cell r="AO45">
            <v>51918.384718199995</v>
          </cell>
          <cell r="AP45">
            <v>53769.513765690011</v>
          </cell>
          <cell r="AQ45">
            <v>56345.871205200005</v>
          </cell>
          <cell r="AR45">
            <v>58263.28020144</v>
          </cell>
        </row>
        <row r="46">
          <cell r="B46" t="str">
            <v>Rooftop solar and other distributed solar</v>
          </cell>
          <cell r="D46">
            <v>216.86099495140002</v>
          </cell>
          <cell r="E46">
            <v>927.22917983989998</v>
          </cell>
          <cell r="F46">
            <v>1654.6587669297001</v>
          </cell>
          <cell r="G46">
            <v>2485.1079339998</v>
          </cell>
          <cell r="H46">
            <v>3202.3067771025999</v>
          </cell>
          <cell r="I46">
            <v>3871.5975050844004</v>
          </cell>
          <cell r="J46">
            <v>4452.4810635736003</v>
          </cell>
          <cell r="K46">
            <v>5238.8492580844004</v>
          </cell>
          <cell r="L46">
            <v>6539.823483511901</v>
          </cell>
          <cell r="M46">
            <v>8324.8494144668002</v>
          </cell>
          <cell r="N46">
            <v>10796.971490731699</v>
          </cell>
          <cell r="O46">
            <v>13879.868878928499</v>
          </cell>
          <cell r="P46">
            <v>16475.075789799499</v>
          </cell>
          <cell r="Q46">
            <v>19192.704729685902</v>
          </cell>
          <cell r="R46">
            <v>21308.2</v>
          </cell>
          <cell r="S46">
            <v>23481.912263490005</v>
          </cell>
          <cell r="T46">
            <v>25655.630661669999</v>
          </cell>
          <cell r="U46">
            <v>27915.604499630004</v>
          </cell>
          <cell r="V46">
            <v>30593.118009490001</v>
          </cell>
          <cell r="W46">
            <v>33321.799981709999</v>
          </cell>
          <cell r="X46">
            <v>36061.941989300001</v>
          </cell>
          <cell r="Y46">
            <v>38515.139500000005</v>
          </cell>
          <cell r="Z46">
            <v>40888.6865005</v>
          </cell>
          <cell r="AA46">
            <v>43439.329500699998</v>
          </cell>
          <cell r="AB46">
            <v>45834.573500400009</v>
          </cell>
          <cell r="AC46">
            <v>48326.847519899995</v>
          </cell>
          <cell r="AD46">
            <v>50769.206982900003</v>
          </cell>
          <cell r="AE46">
            <v>53107.710983600002</v>
          </cell>
          <cell r="AF46">
            <v>55428.204494400001</v>
          </cell>
          <cell r="AG46">
            <v>57785.069990299999</v>
          </cell>
          <cell r="AH46">
            <v>60155.329499300002</v>
          </cell>
          <cell r="AI46">
            <v>62437.254494599998</v>
          </cell>
          <cell r="AJ46">
            <v>64778.1059647</v>
          </cell>
          <cell r="AK46">
            <v>67027.775984300009</v>
          </cell>
          <cell r="AL46">
            <v>69285.537500499995</v>
          </cell>
          <cell r="AM46">
            <v>71808.187511100012</v>
          </cell>
          <cell r="AN46">
            <v>74544.509025799998</v>
          </cell>
          <cell r="AO46">
            <v>77217.909479399983</v>
          </cell>
          <cell r="AP46">
            <v>80001.295000700004</v>
          </cell>
          <cell r="AQ46">
            <v>82839.644000900007</v>
          </cell>
          <cell r="AR46">
            <v>85741.994024800006</v>
          </cell>
        </row>
        <row r="47">
          <cell r="B47" t="str">
            <v>Biomass</v>
          </cell>
          <cell r="D47"/>
          <cell r="E47"/>
          <cell r="F47"/>
          <cell r="G47"/>
          <cell r="H47"/>
          <cell r="I47"/>
          <cell r="J47"/>
          <cell r="K47"/>
          <cell r="L47"/>
          <cell r="M47"/>
          <cell r="N47"/>
          <cell r="O47"/>
          <cell r="P47"/>
          <cell r="Q47"/>
          <cell r="R47">
            <v>0</v>
          </cell>
          <cell r="S47">
            <v>0</v>
          </cell>
          <cell r="T47">
            <v>0</v>
          </cell>
          <cell r="U47">
            <v>0</v>
          </cell>
          <cell r="V47">
            <v>0</v>
          </cell>
          <cell r="W47">
            <v>0</v>
          </cell>
          <cell r="X47">
            <v>0</v>
          </cell>
          <cell r="Y47">
            <v>0</v>
          </cell>
          <cell r="Z47">
            <v>30</v>
          </cell>
          <cell r="AA47">
            <v>30</v>
          </cell>
          <cell r="AB47">
            <v>270</v>
          </cell>
          <cell r="AC47">
            <v>360</v>
          </cell>
          <cell r="AD47">
            <v>450</v>
          </cell>
          <cell r="AE47">
            <v>450</v>
          </cell>
          <cell r="AF47">
            <v>450</v>
          </cell>
          <cell r="AG47">
            <v>450</v>
          </cell>
          <cell r="AH47">
            <v>450</v>
          </cell>
          <cell r="AI47">
            <v>450</v>
          </cell>
          <cell r="AJ47">
            <v>450</v>
          </cell>
          <cell r="AK47">
            <v>450</v>
          </cell>
          <cell r="AL47">
            <v>450</v>
          </cell>
          <cell r="AM47">
            <v>450</v>
          </cell>
          <cell r="AN47">
            <v>450</v>
          </cell>
          <cell r="AO47">
            <v>450</v>
          </cell>
          <cell r="AP47">
            <v>450</v>
          </cell>
          <cell r="AQ47">
            <v>450</v>
          </cell>
          <cell r="AR47">
            <v>450</v>
          </cell>
        </row>
        <row r="48">
          <cell r="B48" t="str">
            <v>Dispatchable capacity</v>
          </cell>
          <cell r="D48">
            <v>49494</v>
          </cell>
          <cell r="E48">
            <v>49838</v>
          </cell>
          <cell r="F48">
            <v>49558</v>
          </cell>
          <cell r="G48">
            <v>49366</v>
          </cell>
          <cell r="H48">
            <v>49116</v>
          </cell>
          <cell r="I48">
            <v>48200</v>
          </cell>
          <cell r="J48">
            <v>48171</v>
          </cell>
          <cell r="K48">
            <v>47451</v>
          </cell>
          <cell r="L48">
            <v>45776</v>
          </cell>
          <cell r="M48">
            <v>46011</v>
          </cell>
          <cell r="N48">
            <v>46011</v>
          </cell>
          <cell r="O48">
            <v>46427</v>
          </cell>
          <cell r="P48">
            <v>46416</v>
          </cell>
          <cell r="Q48">
            <v>46319</v>
          </cell>
          <cell r="R48">
            <v>44148</v>
          </cell>
          <cell r="S48">
            <v>45539.730186289999</v>
          </cell>
          <cell r="T48">
            <v>47832.882384479999</v>
          </cell>
          <cell r="U48">
            <v>49459.128092349994</v>
          </cell>
          <cell r="V48">
            <v>50810.989831769992</v>
          </cell>
          <cell r="W48">
            <v>52253.007049619999</v>
          </cell>
          <cell r="X48">
            <v>53176.683107839999</v>
          </cell>
          <cell r="Y48">
            <v>54232.422566019995</v>
          </cell>
          <cell r="Z48">
            <v>56061.964892869997</v>
          </cell>
          <cell r="AA48">
            <v>56759.791801860003</v>
          </cell>
          <cell r="AB48">
            <v>55040.23285601</v>
          </cell>
          <cell r="AC48">
            <v>56097.608468449995</v>
          </cell>
          <cell r="AD48">
            <v>58693.768180769999</v>
          </cell>
          <cell r="AE48">
            <v>60172.908665429997</v>
          </cell>
          <cell r="AF48">
            <v>62181.829544299995</v>
          </cell>
          <cell r="AG48">
            <v>64860.385893350001</v>
          </cell>
          <cell r="AH48">
            <v>65734.100090569991</v>
          </cell>
          <cell r="AI48">
            <v>67999.866018599991</v>
          </cell>
          <cell r="AJ48">
            <v>69456.782932050002</v>
          </cell>
          <cell r="AK48">
            <v>72150.613836669989</v>
          </cell>
          <cell r="AL48">
            <v>74329.970011490004</v>
          </cell>
          <cell r="AM48">
            <v>76539.74397513998</v>
          </cell>
          <cell r="AN48">
            <v>74993.368230339998</v>
          </cell>
          <cell r="AO48">
            <v>73535.950748019997</v>
          </cell>
          <cell r="AP48">
            <v>73127.224408039998</v>
          </cell>
          <cell r="AQ48">
            <v>74227.756857789995</v>
          </cell>
          <cell r="AR48">
            <v>74717.32664662</v>
          </cell>
        </row>
        <row r="49">
          <cell r="B49" t="str">
            <v>Demand-side participation</v>
          </cell>
          <cell r="D49"/>
          <cell r="E49"/>
          <cell r="F49"/>
          <cell r="G49"/>
          <cell r="H49"/>
          <cell r="I49"/>
          <cell r="J49"/>
          <cell r="K49"/>
          <cell r="L49"/>
          <cell r="M49"/>
          <cell r="N49"/>
          <cell r="O49"/>
          <cell r="P49"/>
          <cell r="Q49"/>
          <cell r="R49">
            <v>910</v>
          </cell>
          <cell r="S49">
            <v>953.78</v>
          </cell>
          <cell r="T49">
            <v>1000.7900000000001</v>
          </cell>
          <cell r="U49">
            <v>1055.9599999999998</v>
          </cell>
          <cell r="V49">
            <v>1203.56</v>
          </cell>
          <cell r="W49">
            <v>1429.2</v>
          </cell>
          <cell r="X49">
            <v>1636.57</v>
          </cell>
          <cell r="Y49">
            <v>1792.1</v>
          </cell>
          <cell r="Z49">
            <v>1949.18</v>
          </cell>
          <cell r="AA49">
            <v>2105.4699999999998</v>
          </cell>
          <cell r="AB49">
            <v>2163.4900000000002</v>
          </cell>
          <cell r="AC49">
            <v>2219.0899999999997</v>
          </cell>
          <cell r="AD49">
            <v>2277.2500000000005</v>
          </cell>
          <cell r="AE49">
            <v>2341.0600000000004</v>
          </cell>
          <cell r="AF49">
            <v>2402.71</v>
          </cell>
          <cell r="AG49">
            <v>2453.63</v>
          </cell>
          <cell r="AH49">
            <v>2500.27</v>
          </cell>
          <cell r="AI49">
            <v>2555.9</v>
          </cell>
          <cell r="AJ49">
            <v>2603.08</v>
          </cell>
          <cell r="AK49">
            <v>2654.17</v>
          </cell>
          <cell r="AL49">
            <v>2700.98</v>
          </cell>
          <cell r="AM49">
            <v>2730.62</v>
          </cell>
          <cell r="AN49">
            <v>2766.31</v>
          </cell>
          <cell r="AO49">
            <v>2797.8399999999997</v>
          </cell>
          <cell r="AP49">
            <v>2831.6000000000004</v>
          </cell>
          <cell r="AQ49">
            <v>2870.63</v>
          </cell>
          <cell r="AR49">
            <v>2903.8599999999997</v>
          </cell>
        </row>
      </sheetData>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Set>
  </externalBook>
</externalLink>
</file>

<file path=xl/theme/theme1.xml><?xml version="1.0" encoding="utf-8"?>
<a:theme xmlns:a="http://schemas.openxmlformats.org/drawingml/2006/main" name="Draft 2024 ISP chart data">
  <a:themeElements>
    <a:clrScheme name="AEMO 2022">
      <a:dk1>
        <a:srgbClr val="424242"/>
      </a:dk1>
      <a:lt1>
        <a:srgbClr val="FFFFFF"/>
      </a:lt1>
      <a:dk2>
        <a:srgbClr val="3C1053"/>
      </a:dk2>
      <a:lt2>
        <a:srgbClr val="EEEEF0"/>
      </a:lt2>
      <a:accent1>
        <a:srgbClr val="6B3077"/>
      </a:accent1>
      <a:accent2>
        <a:srgbClr val="A3519B"/>
      </a:accent2>
      <a:accent3>
        <a:srgbClr val="9B2241"/>
      </a:accent3>
      <a:accent4>
        <a:srgbClr val="FDD26E"/>
      </a:accent4>
      <a:accent5>
        <a:srgbClr val="A1D883"/>
      </a:accent5>
      <a:accent6>
        <a:srgbClr val="40C1AC"/>
      </a:accent6>
      <a:hlink>
        <a:srgbClr val="6B3077"/>
      </a:hlink>
      <a:folHlink>
        <a:srgbClr val="A3DBE8"/>
      </a:folHlink>
    </a:clrScheme>
    <a:fontScheme name="AEMO Arial Nova">
      <a:majorFont>
        <a:latin typeface="Century Gothic"/>
        <a:ea typeface=""/>
        <a:cs typeface=""/>
      </a:majorFont>
      <a:minorFont>
        <a:latin typeface="Arial Nova"/>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s://www.aemo.com.au/privacy-and-legal-notices/copyright-permissions"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9.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0.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1.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9.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9A3CF9-D5CB-417F-A2BC-AEA62BC6EC0C}">
  <sheetPr codeName="Sheet2">
    <tabColor theme="1"/>
  </sheetPr>
  <dimension ref="A1:T46"/>
  <sheetViews>
    <sheetView topLeftCell="A13" zoomScaleNormal="100" workbookViewId="0">
      <selection activeCell="B52" sqref="B52"/>
    </sheetView>
  </sheetViews>
  <sheetFormatPr defaultColWidth="9.875" defaultRowHeight="14.45"/>
  <cols>
    <col min="1" max="1" width="9.875" style="3"/>
    <col min="2" max="2" width="97.375" style="3" customWidth="1"/>
    <col min="3" max="16384" width="9.875" style="3"/>
  </cols>
  <sheetData>
    <row r="1" spans="1:20">
      <c r="A1" s="1"/>
      <c r="B1" s="2"/>
      <c r="C1" s="2"/>
      <c r="D1" s="2"/>
      <c r="E1" s="2"/>
      <c r="F1" s="2"/>
      <c r="G1" s="2"/>
      <c r="H1" s="2"/>
      <c r="I1" s="2"/>
      <c r="J1" s="2"/>
      <c r="K1" s="2"/>
      <c r="L1" s="2"/>
      <c r="M1" s="2"/>
      <c r="N1" s="2"/>
      <c r="O1" s="2"/>
      <c r="P1" s="2"/>
      <c r="Q1" s="2"/>
      <c r="R1" s="2"/>
      <c r="S1" s="2"/>
      <c r="T1" s="2"/>
    </row>
    <row r="2" spans="1:20" ht="24" thickBot="1">
      <c r="A2" s="2"/>
      <c r="B2" s="4" t="s">
        <v>0</v>
      </c>
      <c r="C2" s="2"/>
      <c r="D2" s="2"/>
      <c r="E2" s="2"/>
      <c r="F2" s="2"/>
      <c r="G2" s="2"/>
      <c r="H2" s="2"/>
      <c r="I2" s="2"/>
      <c r="J2" s="2"/>
      <c r="K2" s="2"/>
      <c r="L2" s="2"/>
      <c r="M2" s="2"/>
      <c r="N2" s="2"/>
      <c r="O2" s="2"/>
      <c r="P2" s="2"/>
      <c r="Q2" s="2"/>
      <c r="R2" s="2"/>
      <c r="S2" s="2"/>
      <c r="T2" s="2"/>
    </row>
    <row r="3" spans="1:20" ht="15" thickTop="1">
      <c r="A3" s="2"/>
      <c r="B3" s="2"/>
      <c r="C3" s="2"/>
      <c r="D3" s="2"/>
      <c r="E3" s="2"/>
      <c r="F3" s="2"/>
      <c r="G3" s="2"/>
      <c r="H3" s="2"/>
      <c r="I3" s="2"/>
      <c r="J3" s="2"/>
      <c r="K3" s="2"/>
      <c r="L3" s="2"/>
      <c r="M3" s="2"/>
      <c r="N3" s="2"/>
      <c r="O3" s="2"/>
      <c r="P3" s="2"/>
      <c r="Q3" s="2"/>
      <c r="R3" s="2"/>
      <c r="S3" s="2"/>
      <c r="T3" s="2"/>
    </row>
    <row r="4" spans="1:20" ht="17.45">
      <c r="A4" s="2"/>
      <c r="B4" s="13" t="s">
        <v>1</v>
      </c>
      <c r="C4" s="2"/>
      <c r="D4" s="2"/>
      <c r="E4" s="2"/>
      <c r="F4" s="2"/>
      <c r="G4" s="2"/>
      <c r="H4" s="2"/>
      <c r="I4" s="2"/>
      <c r="J4" s="2"/>
      <c r="K4" s="2"/>
      <c r="L4" s="2"/>
      <c r="M4" s="2"/>
      <c r="N4" s="2"/>
      <c r="O4" s="2"/>
      <c r="P4" s="2"/>
      <c r="Q4" s="2"/>
      <c r="R4" s="2"/>
      <c r="S4" s="2"/>
      <c r="T4" s="2"/>
    </row>
    <row r="5" spans="1:20">
      <c r="A5" s="2"/>
      <c r="B5" s="14" t="s">
        <v>2</v>
      </c>
      <c r="C5" s="2"/>
      <c r="D5" s="2"/>
      <c r="E5" s="2"/>
      <c r="F5" s="2"/>
      <c r="G5" s="2"/>
      <c r="H5" s="2"/>
      <c r="I5" s="2"/>
      <c r="J5" s="2"/>
      <c r="K5" s="2"/>
      <c r="L5" s="2"/>
      <c r="M5" s="2"/>
      <c r="N5" s="2"/>
      <c r="O5" s="2"/>
      <c r="P5" s="2"/>
      <c r="Q5" s="2"/>
      <c r="R5" s="2"/>
      <c r="S5" s="2"/>
      <c r="T5" s="2"/>
    </row>
    <row r="6" spans="1:20">
      <c r="A6" s="2"/>
      <c r="B6" s="14" t="s">
        <v>3</v>
      </c>
      <c r="C6" s="2"/>
      <c r="D6" s="2"/>
      <c r="E6" s="2"/>
      <c r="F6" s="2"/>
      <c r="G6" s="2"/>
      <c r="H6" s="2"/>
      <c r="I6" s="2"/>
      <c r="J6" s="2"/>
      <c r="K6" s="2"/>
      <c r="L6" s="2"/>
      <c r="M6" s="2"/>
      <c r="N6" s="2"/>
      <c r="O6" s="2"/>
      <c r="P6" s="2"/>
      <c r="Q6" s="2"/>
      <c r="R6" s="2"/>
      <c r="S6" s="2"/>
      <c r="T6" s="2"/>
    </row>
    <row r="7" spans="1:20">
      <c r="A7" s="2"/>
      <c r="B7" s="14" t="s">
        <v>4</v>
      </c>
      <c r="C7" s="2"/>
      <c r="D7" s="2"/>
      <c r="E7" s="2"/>
      <c r="F7" s="2"/>
      <c r="G7" s="2"/>
      <c r="H7" s="2"/>
      <c r="I7" s="2"/>
      <c r="J7" s="2"/>
      <c r="K7" s="2"/>
      <c r="L7" s="2"/>
      <c r="M7" s="2"/>
      <c r="N7" s="2"/>
      <c r="O7" s="2"/>
      <c r="P7" s="2"/>
      <c r="Q7" s="2"/>
      <c r="R7" s="2"/>
      <c r="S7" s="2"/>
      <c r="T7" s="2"/>
    </row>
    <row r="8" spans="1:20">
      <c r="A8" s="2"/>
      <c r="B8" s="14" t="s">
        <v>5</v>
      </c>
      <c r="C8" s="2"/>
      <c r="D8" s="2"/>
      <c r="E8" s="2"/>
      <c r="F8" s="2"/>
      <c r="G8" s="2"/>
      <c r="H8" s="2"/>
      <c r="I8" s="2"/>
      <c r="J8" s="2"/>
      <c r="K8" s="2"/>
      <c r="L8" s="2"/>
      <c r="M8" s="2"/>
      <c r="N8" s="2"/>
      <c r="O8" s="2"/>
      <c r="P8" s="2"/>
      <c r="Q8" s="2"/>
      <c r="R8" s="2"/>
      <c r="S8" s="2"/>
      <c r="T8" s="2"/>
    </row>
    <row r="9" spans="1:20">
      <c r="A9" s="2"/>
      <c r="B9" s="14"/>
      <c r="C9" s="2"/>
      <c r="D9" s="2"/>
      <c r="E9" s="2"/>
      <c r="F9" s="2"/>
      <c r="G9" s="2"/>
      <c r="H9" s="2"/>
      <c r="I9" s="2"/>
      <c r="J9" s="2"/>
      <c r="K9" s="2"/>
      <c r="L9" s="2"/>
      <c r="M9" s="2"/>
      <c r="N9" s="2"/>
      <c r="O9" s="2"/>
      <c r="P9" s="2"/>
      <c r="Q9" s="2"/>
      <c r="R9" s="2"/>
      <c r="S9" s="2"/>
      <c r="T9" s="2"/>
    </row>
    <row r="10" spans="1:20">
      <c r="A10" s="2"/>
      <c r="B10" s="14" t="s">
        <v>6</v>
      </c>
      <c r="C10" s="2"/>
      <c r="D10" s="2"/>
      <c r="E10" s="2"/>
      <c r="F10" s="2"/>
      <c r="G10" s="2"/>
      <c r="H10" s="2"/>
      <c r="I10" s="2"/>
      <c r="J10" s="2"/>
      <c r="K10" s="2"/>
      <c r="L10" s="2"/>
      <c r="M10" s="2"/>
      <c r="N10" s="2"/>
      <c r="O10" s="2"/>
      <c r="P10" s="2"/>
      <c r="Q10" s="2"/>
      <c r="R10" s="2"/>
      <c r="S10" s="2"/>
      <c r="T10" s="2"/>
    </row>
    <row r="11" spans="1:20">
      <c r="A11" s="2"/>
      <c r="B11" s="14" t="s">
        <v>7</v>
      </c>
      <c r="C11" s="2"/>
      <c r="D11" s="2"/>
      <c r="E11" s="2"/>
      <c r="F11" s="2"/>
      <c r="G11" s="2"/>
      <c r="H11" s="2"/>
      <c r="I11" s="2"/>
      <c r="J11" s="2"/>
      <c r="K11" s="2"/>
      <c r="L11" s="2"/>
      <c r="M11" s="2"/>
      <c r="N11" s="2"/>
      <c r="O11" s="2"/>
      <c r="P11" s="2"/>
      <c r="Q11" s="2"/>
      <c r="R11" s="2"/>
      <c r="S11" s="2"/>
      <c r="T11" s="2"/>
    </row>
    <row r="12" spans="1:20">
      <c r="A12" s="2"/>
      <c r="B12" s="14"/>
      <c r="C12" s="2"/>
      <c r="D12" s="2"/>
      <c r="E12" s="2"/>
      <c r="F12" s="2"/>
      <c r="G12" s="2"/>
      <c r="H12" s="2"/>
      <c r="I12" s="2"/>
      <c r="J12" s="2"/>
      <c r="K12" s="2"/>
      <c r="L12" s="2"/>
      <c r="M12" s="2"/>
      <c r="N12" s="2"/>
      <c r="O12" s="2"/>
      <c r="P12" s="2"/>
      <c r="Q12" s="2"/>
      <c r="R12" s="2"/>
      <c r="S12" s="2"/>
      <c r="T12" s="2"/>
    </row>
    <row r="13" spans="1:20" ht="17.45">
      <c r="A13" s="2"/>
      <c r="B13" s="13" t="s">
        <v>0</v>
      </c>
      <c r="C13" s="2"/>
      <c r="D13" s="2"/>
      <c r="E13" s="2"/>
      <c r="F13" s="2"/>
      <c r="G13" s="2"/>
      <c r="H13" s="2"/>
      <c r="I13" s="2"/>
      <c r="J13" s="2"/>
      <c r="K13" s="2"/>
      <c r="L13" s="2"/>
      <c r="M13" s="2"/>
      <c r="N13" s="2"/>
      <c r="O13" s="2"/>
      <c r="P13" s="2"/>
      <c r="Q13" s="2"/>
      <c r="R13" s="2"/>
      <c r="S13" s="2"/>
      <c r="T13" s="2"/>
    </row>
    <row r="14" spans="1:20">
      <c r="A14" s="2"/>
      <c r="B14" s="14" t="s">
        <v>8</v>
      </c>
      <c r="C14" s="2"/>
      <c r="D14" s="2"/>
      <c r="E14" s="2"/>
      <c r="F14" s="2"/>
      <c r="G14" s="2"/>
      <c r="H14" s="2"/>
      <c r="I14" s="2"/>
      <c r="J14" s="2"/>
      <c r="K14" s="2"/>
      <c r="L14" s="2"/>
      <c r="M14" s="2"/>
      <c r="N14" s="2"/>
      <c r="O14" s="2"/>
      <c r="P14" s="2"/>
      <c r="Q14" s="2"/>
      <c r="R14" s="2"/>
      <c r="S14" s="2"/>
      <c r="T14" s="2"/>
    </row>
    <row r="15" spans="1:20">
      <c r="A15" s="2"/>
      <c r="B15" s="14" t="s">
        <v>9</v>
      </c>
      <c r="C15" s="2"/>
      <c r="D15" s="2"/>
      <c r="E15" s="2"/>
      <c r="F15" s="2"/>
      <c r="G15" s="2"/>
      <c r="H15" s="2"/>
      <c r="I15" s="2"/>
      <c r="J15" s="2"/>
      <c r="K15" s="2"/>
      <c r="L15" s="2"/>
      <c r="M15" s="2"/>
      <c r="N15" s="2"/>
      <c r="O15" s="2"/>
      <c r="P15" s="2"/>
      <c r="Q15" s="2"/>
      <c r="R15" s="2"/>
      <c r="S15" s="2"/>
      <c r="T15" s="2"/>
    </row>
    <row r="16" spans="1:20">
      <c r="A16" s="2"/>
      <c r="B16" s="2"/>
      <c r="C16" s="2"/>
      <c r="D16" s="2"/>
      <c r="E16" s="2"/>
      <c r="F16" s="2"/>
      <c r="G16" s="2"/>
      <c r="H16" s="2"/>
      <c r="I16" s="2"/>
      <c r="J16" s="2"/>
      <c r="K16" s="2"/>
      <c r="L16" s="2"/>
      <c r="M16" s="2"/>
      <c r="N16" s="2"/>
      <c r="O16" s="2"/>
      <c r="P16" s="2"/>
      <c r="Q16" s="2"/>
      <c r="R16" s="2"/>
      <c r="S16" s="2"/>
      <c r="T16" s="2"/>
    </row>
    <row r="17" spans="1:20">
      <c r="A17" s="2"/>
      <c r="B17" s="14" t="s">
        <v>10</v>
      </c>
      <c r="C17" s="2"/>
      <c r="D17" s="2"/>
      <c r="E17" s="2"/>
      <c r="F17" s="2"/>
      <c r="G17" s="2"/>
      <c r="H17" s="2"/>
      <c r="I17" s="2"/>
      <c r="J17" s="2"/>
      <c r="K17" s="2"/>
      <c r="L17" s="2"/>
      <c r="M17" s="2"/>
      <c r="N17" s="2"/>
      <c r="O17" s="2"/>
      <c r="P17" s="2"/>
      <c r="Q17" s="2"/>
      <c r="R17" s="2"/>
      <c r="S17" s="2"/>
      <c r="T17" s="2"/>
    </row>
    <row r="18" spans="1:20">
      <c r="A18" s="2"/>
      <c r="B18" s="14" t="s">
        <v>11</v>
      </c>
      <c r="C18" s="2"/>
      <c r="D18" s="2"/>
      <c r="E18" s="2"/>
      <c r="F18" s="2"/>
      <c r="G18" s="2"/>
      <c r="H18" s="2"/>
      <c r="I18" s="2"/>
      <c r="J18" s="2"/>
      <c r="K18" s="2"/>
      <c r="L18" s="2"/>
      <c r="M18" s="2"/>
      <c r="N18" s="2"/>
      <c r="O18" s="2"/>
      <c r="P18" s="2"/>
      <c r="Q18" s="2"/>
      <c r="R18" s="2"/>
      <c r="S18" s="2"/>
      <c r="T18" s="2"/>
    </row>
    <row r="19" spans="1:20">
      <c r="A19" s="2"/>
      <c r="B19" s="14" t="s">
        <v>12</v>
      </c>
      <c r="C19" s="2"/>
      <c r="D19" s="2"/>
      <c r="E19" s="2"/>
      <c r="F19" s="2"/>
      <c r="G19" s="2"/>
      <c r="H19" s="2"/>
      <c r="I19" s="2"/>
      <c r="J19" s="2"/>
      <c r="K19" s="2"/>
      <c r="L19" s="2"/>
      <c r="M19" s="2"/>
      <c r="N19" s="2"/>
      <c r="O19" s="2"/>
      <c r="P19" s="2"/>
      <c r="Q19" s="2"/>
      <c r="R19" s="2"/>
      <c r="S19" s="2"/>
      <c r="T19" s="2"/>
    </row>
    <row r="20" spans="1:20">
      <c r="A20" s="2"/>
      <c r="B20" s="14"/>
      <c r="C20" s="2"/>
      <c r="D20" s="2"/>
      <c r="E20" s="2"/>
      <c r="F20" s="2"/>
      <c r="G20" s="2"/>
      <c r="H20" s="2"/>
      <c r="I20" s="2"/>
      <c r="J20" s="2"/>
      <c r="K20" s="2"/>
      <c r="L20" s="2"/>
      <c r="M20" s="2"/>
      <c r="N20" s="2"/>
      <c r="O20" s="2"/>
      <c r="P20" s="2"/>
      <c r="Q20" s="2"/>
      <c r="R20" s="2"/>
      <c r="S20" s="2"/>
      <c r="T20" s="2"/>
    </row>
    <row r="21" spans="1:20">
      <c r="A21" s="2"/>
      <c r="B21" s="14" t="s">
        <v>13</v>
      </c>
      <c r="C21" s="2"/>
      <c r="D21" s="2"/>
      <c r="E21" s="2"/>
      <c r="F21" s="2"/>
      <c r="G21" s="2"/>
      <c r="H21" s="2"/>
      <c r="I21" s="2"/>
      <c r="J21" s="2"/>
      <c r="K21" s="2"/>
      <c r="L21" s="2"/>
      <c r="M21" s="2"/>
      <c r="N21" s="2"/>
      <c r="O21" s="2"/>
      <c r="P21" s="2"/>
      <c r="Q21" s="2"/>
      <c r="R21" s="2"/>
      <c r="S21" s="2"/>
      <c r="T21" s="2"/>
    </row>
    <row r="22" spans="1:20">
      <c r="A22" s="2"/>
      <c r="B22" s="14" t="s">
        <v>14</v>
      </c>
      <c r="C22" s="2"/>
      <c r="D22" s="2"/>
      <c r="E22" s="2"/>
      <c r="F22" s="2"/>
      <c r="G22" s="2"/>
      <c r="H22" s="2"/>
      <c r="I22" s="2"/>
      <c r="J22" s="2"/>
      <c r="K22" s="2"/>
      <c r="L22" s="2"/>
      <c r="M22" s="2"/>
      <c r="N22" s="2"/>
      <c r="O22" s="2"/>
      <c r="P22" s="2"/>
      <c r="Q22" s="2"/>
      <c r="R22" s="2"/>
      <c r="S22" s="2"/>
      <c r="T22" s="2"/>
    </row>
    <row r="23" spans="1:20">
      <c r="A23" s="2"/>
      <c r="B23" s="12"/>
      <c r="C23" s="2"/>
      <c r="D23" s="2"/>
      <c r="E23" s="2"/>
      <c r="F23" s="2"/>
      <c r="G23" s="2"/>
      <c r="H23" s="2"/>
      <c r="I23" s="2"/>
      <c r="J23" s="2"/>
      <c r="K23" s="2"/>
      <c r="L23" s="2"/>
      <c r="M23" s="2"/>
      <c r="N23" s="2"/>
      <c r="O23" s="2"/>
      <c r="P23" s="2"/>
      <c r="Q23" s="2"/>
      <c r="R23" s="2"/>
      <c r="S23" s="2"/>
      <c r="T23" s="2"/>
    </row>
    <row r="24" spans="1:20">
      <c r="A24" s="2"/>
      <c r="B24" s="14" t="s">
        <v>15</v>
      </c>
      <c r="C24" s="2"/>
      <c r="D24" s="2"/>
      <c r="E24" s="2"/>
      <c r="F24" s="2"/>
      <c r="G24" s="2"/>
      <c r="H24" s="2"/>
      <c r="I24" s="2"/>
      <c r="J24" s="2"/>
      <c r="K24" s="2"/>
      <c r="L24" s="2"/>
      <c r="M24" s="2"/>
      <c r="N24" s="2"/>
      <c r="O24" s="2"/>
      <c r="P24" s="2"/>
      <c r="Q24" s="2"/>
      <c r="R24" s="2"/>
      <c r="S24" s="2"/>
      <c r="T24" s="2"/>
    </row>
    <row r="25" spans="1:20">
      <c r="A25" s="2"/>
      <c r="B25" s="14" t="s">
        <v>16</v>
      </c>
      <c r="C25" s="2"/>
      <c r="D25" s="2"/>
      <c r="E25" s="2"/>
      <c r="F25" s="2"/>
      <c r="G25" s="2"/>
      <c r="H25" s="2"/>
      <c r="I25" s="2"/>
      <c r="J25" s="2"/>
      <c r="K25" s="2"/>
      <c r="L25" s="2"/>
      <c r="M25" s="2"/>
      <c r="N25" s="2"/>
      <c r="O25" s="2"/>
      <c r="P25" s="2"/>
      <c r="Q25" s="2"/>
      <c r="R25" s="2"/>
      <c r="S25" s="2"/>
      <c r="T25" s="2"/>
    </row>
    <row r="26" spans="1:20">
      <c r="A26" s="2"/>
      <c r="B26" s="14"/>
      <c r="C26" s="2"/>
      <c r="D26" s="2"/>
      <c r="E26" s="2"/>
      <c r="F26" s="2"/>
      <c r="G26" s="2"/>
      <c r="H26" s="2"/>
      <c r="I26" s="2"/>
      <c r="J26" s="2"/>
      <c r="K26" s="2"/>
      <c r="L26" s="2"/>
      <c r="M26" s="2"/>
      <c r="N26" s="2"/>
      <c r="O26" s="2"/>
      <c r="P26" s="2"/>
      <c r="Q26" s="2"/>
      <c r="R26" s="2"/>
      <c r="S26" s="2"/>
      <c r="T26" s="2"/>
    </row>
    <row r="27" spans="1:20">
      <c r="A27" s="2"/>
      <c r="B27" s="14" t="s">
        <v>17</v>
      </c>
      <c r="C27" s="2"/>
      <c r="D27" s="1"/>
      <c r="E27" s="2"/>
      <c r="F27" s="2"/>
      <c r="G27" s="2"/>
      <c r="H27" s="2"/>
      <c r="I27" s="2"/>
      <c r="J27" s="2"/>
      <c r="K27" s="2"/>
      <c r="L27" s="2"/>
      <c r="M27" s="2"/>
      <c r="N27" s="2"/>
      <c r="O27" s="2"/>
      <c r="P27" s="2"/>
      <c r="Q27" s="2"/>
      <c r="R27" s="2"/>
      <c r="S27" s="2"/>
      <c r="T27" s="2"/>
    </row>
    <row r="28" spans="1:20">
      <c r="A28" s="2"/>
      <c r="B28" s="14" t="s">
        <v>18</v>
      </c>
      <c r="C28" s="2"/>
      <c r="D28" s="1"/>
      <c r="E28" s="2"/>
      <c r="F28" s="2"/>
      <c r="G28" s="2"/>
      <c r="H28" s="2"/>
      <c r="I28" s="2"/>
      <c r="J28" s="2"/>
      <c r="K28" s="2"/>
      <c r="L28" s="2"/>
      <c r="M28" s="2"/>
      <c r="N28" s="2"/>
      <c r="O28" s="2"/>
      <c r="P28" s="2"/>
      <c r="Q28" s="2"/>
      <c r="R28" s="2"/>
      <c r="S28" s="2"/>
      <c r="T28" s="2"/>
    </row>
    <row r="29" spans="1:20">
      <c r="A29" s="2"/>
      <c r="B29" s="15" t="s">
        <v>19</v>
      </c>
      <c r="C29" s="2"/>
      <c r="D29" s="2"/>
      <c r="E29" s="2"/>
      <c r="F29" s="2"/>
      <c r="G29" s="2"/>
      <c r="H29" s="2"/>
      <c r="I29" s="2"/>
      <c r="J29" s="2"/>
      <c r="K29" s="2"/>
      <c r="L29" s="2"/>
      <c r="M29" s="2"/>
      <c r="N29" s="2"/>
      <c r="O29" s="2"/>
      <c r="P29" s="2"/>
      <c r="Q29" s="2"/>
      <c r="R29" s="2"/>
      <c r="S29" s="2"/>
      <c r="T29" s="2"/>
    </row>
    <row r="30" spans="1:20">
      <c r="A30" s="2"/>
      <c r="B30" s="16" t="s">
        <v>20</v>
      </c>
      <c r="C30" s="2"/>
      <c r="D30" s="2"/>
      <c r="E30" s="2"/>
      <c r="F30" s="2"/>
      <c r="G30" s="2"/>
      <c r="H30" s="2"/>
      <c r="I30" s="2"/>
      <c r="J30" s="2"/>
      <c r="K30" s="2"/>
      <c r="L30" s="2"/>
      <c r="M30" s="2"/>
      <c r="N30" s="2"/>
      <c r="O30" s="2"/>
      <c r="P30" s="2"/>
      <c r="Q30" s="2"/>
      <c r="R30" s="2"/>
      <c r="S30" s="2"/>
      <c r="T30" s="2"/>
    </row>
    <row r="31" spans="1:20">
      <c r="A31" s="2"/>
      <c r="B31" s="15" t="s">
        <v>21</v>
      </c>
      <c r="C31" s="2"/>
      <c r="D31" s="2"/>
      <c r="E31" s="2"/>
      <c r="F31" s="2"/>
      <c r="G31" s="2"/>
      <c r="H31" s="2"/>
      <c r="I31" s="2"/>
      <c r="J31" s="2"/>
      <c r="K31" s="2"/>
      <c r="L31" s="2"/>
      <c r="M31" s="2"/>
      <c r="N31" s="2"/>
      <c r="O31" s="2"/>
      <c r="P31" s="2"/>
      <c r="Q31" s="2"/>
      <c r="R31" s="2"/>
      <c r="S31" s="2"/>
      <c r="T31" s="2"/>
    </row>
    <row r="32" spans="1:20">
      <c r="A32" s="2"/>
      <c r="B32" s="16" t="s">
        <v>22</v>
      </c>
      <c r="C32" s="2"/>
      <c r="D32" s="2"/>
      <c r="E32" s="2"/>
      <c r="F32" s="2"/>
      <c r="G32" s="2"/>
      <c r="H32" s="2"/>
      <c r="I32" s="2"/>
      <c r="J32" s="2"/>
      <c r="K32" s="2"/>
      <c r="L32" s="2"/>
      <c r="M32" s="2"/>
      <c r="N32" s="2"/>
      <c r="O32" s="2"/>
      <c r="P32" s="2"/>
      <c r="Q32" s="2"/>
      <c r="R32" s="2"/>
      <c r="S32" s="2"/>
      <c r="T32" s="2"/>
    </row>
    <row r="33" spans="1:20">
      <c r="A33" s="2"/>
      <c r="B33" s="2"/>
      <c r="C33" s="2"/>
      <c r="D33" s="2"/>
      <c r="E33" s="2"/>
      <c r="F33" s="2"/>
      <c r="G33" s="2"/>
      <c r="H33" s="2"/>
      <c r="I33" s="2"/>
      <c r="J33" s="2"/>
      <c r="K33" s="2"/>
      <c r="L33" s="2"/>
      <c r="M33" s="2"/>
      <c r="N33" s="2"/>
      <c r="O33" s="2"/>
      <c r="P33" s="2"/>
      <c r="Q33" s="2"/>
      <c r="R33" s="2"/>
      <c r="S33" s="2"/>
      <c r="T33" s="2"/>
    </row>
    <row r="34" spans="1:20" ht="17.45">
      <c r="A34" s="2"/>
      <c r="B34" s="13" t="s">
        <v>23</v>
      </c>
      <c r="C34" s="2"/>
      <c r="D34" s="2"/>
      <c r="E34" s="2"/>
      <c r="F34" s="2"/>
      <c r="G34" s="2"/>
      <c r="H34" s="2"/>
      <c r="I34" s="2"/>
      <c r="J34" s="2"/>
      <c r="K34" s="2"/>
      <c r="L34" s="2"/>
      <c r="M34" s="2"/>
      <c r="N34" s="2"/>
      <c r="O34" s="2"/>
      <c r="P34" s="2"/>
      <c r="Q34" s="2"/>
      <c r="R34" s="2"/>
      <c r="S34" s="2"/>
      <c r="T34" s="2"/>
    </row>
    <row r="35" spans="1:20">
      <c r="A35" s="2"/>
      <c r="B35" s="14" t="s">
        <v>24</v>
      </c>
      <c r="C35" s="2"/>
      <c r="D35" s="2"/>
      <c r="E35" s="2"/>
      <c r="F35" s="2"/>
      <c r="G35" s="2"/>
      <c r="H35" s="2"/>
      <c r="I35" s="2"/>
      <c r="J35" s="2"/>
      <c r="K35" s="2"/>
      <c r="L35" s="2"/>
      <c r="M35" s="2"/>
      <c r="N35" s="2"/>
      <c r="O35" s="2"/>
      <c r="P35" s="2"/>
      <c r="Q35" s="2"/>
      <c r="R35" s="2"/>
      <c r="S35" s="2"/>
      <c r="T35" s="2"/>
    </row>
    <row r="36" spans="1:20">
      <c r="A36" s="2"/>
      <c r="B36" s="14" t="s">
        <v>25</v>
      </c>
      <c r="C36" s="2"/>
      <c r="D36" s="2"/>
      <c r="E36" s="2"/>
      <c r="F36" s="2"/>
      <c r="G36" s="2"/>
      <c r="H36" s="2"/>
      <c r="I36" s="2"/>
      <c r="J36" s="2"/>
      <c r="K36" s="2"/>
      <c r="L36" s="2"/>
      <c r="M36" s="2"/>
      <c r="N36" s="2"/>
      <c r="O36" s="2"/>
      <c r="P36" s="2"/>
      <c r="Q36" s="2"/>
      <c r="R36" s="2"/>
      <c r="S36" s="2"/>
      <c r="T36" s="2"/>
    </row>
    <row r="37" spans="1:20">
      <c r="A37" s="2"/>
      <c r="B37" s="2"/>
      <c r="C37" s="2"/>
      <c r="D37" s="2"/>
      <c r="E37" s="2"/>
      <c r="F37" s="2"/>
      <c r="G37" s="2"/>
      <c r="H37" s="2"/>
      <c r="I37" s="2"/>
      <c r="J37" s="2"/>
      <c r="K37" s="2"/>
      <c r="L37" s="2"/>
      <c r="M37" s="2"/>
      <c r="N37" s="2"/>
      <c r="O37" s="2"/>
      <c r="P37" s="2"/>
      <c r="Q37" s="2"/>
      <c r="R37" s="2"/>
      <c r="S37" s="2"/>
      <c r="T37" s="2"/>
    </row>
    <row r="38" spans="1:20">
      <c r="A38" s="2"/>
      <c r="B38" s="2"/>
      <c r="C38" s="2"/>
      <c r="D38" s="2"/>
      <c r="E38" s="2"/>
      <c r="F38" s="2"/>
      <c r="G38" s="2"/>
      <c r="H38" s="2"/>
      <c r="I38" s="2"/>
      <c r="J38" s="2"/>
      <c r="K38" s="2"/>
      <c r="L38" s="2"/>
      <c r="M38" s="2"/>
      <c r="N38" s="2"/>
      <c r="O38" s="2"/>
      <c r="P38" s="2"/>
      <c r="Q38" s="2"/>
      <c r="R38" s="2"/>
      <c r="S38" s="2"/>
      <c r="T38" s="2"/>
    </row>
    <row r="39" spans="1:20">
      <c r="A39" s="2"/>
      <c r="B39" s="2"/>
      <c r="C39" s="2"/>
      <c r="D39" s="2"/>
      <c r="E39" s="2"/>
      <c r="F39" s="2"/>
      <c r="G39" s="2"/>
      <c r="H39" s="2"/>
      <c r="I39" s="2"/>
      <c r="J39" s="2"/>
      <c r="K39" s="2"/>
      <c r="L39" s="2"/>
      <c r="M39" s="2"/>
      <c r="N39" s="2"/>
      <c r="O39" s="2"/>
      <c r="P39" s="2"/>
      <c r="Q39" s="2"/>
      <c r="R39" s="2"/>
      <c r="S39" s="2"/>
      <c r="T39" s="2"/>
    </row>
    <row r="40" spans="1:20">
      <c r="A40" s="2"/>
      <c r="B40" s="2"/>
      <c r="C40" s="2"/>
      <c r="D40" s="2"/>
      <c r="E40" s="2"/>
      <c r="F40" s="2"/>
      <c r="G40" s="2"/>
      <c r="H40" s="2"/>
      <c r="I40" s="2"/>
      <c r="J40" s="2"/>
      <c r="K40" s="2"/>
      <c r="L40" s="2"/>
      <c r="M40" s="2"/>
      <c r="N40" s="2"/>
      <c r="O40" s="2"/>
      <c r="P40" s="2"/>
      <c r="Q40" s="2"/>
      <c r="R40" s="2"/>
      <c r="S40" s="2"/>
      <c r="T40" s="2"/>
    </row>
    <row r="41" spans="1:20">
      <c r="A41" s="2"/>
      <c r="B41" s="2"/>
      <c r="C41" s="2"/>
      <c r="D41" s="2"/>
      <c r="E41" s="2"/>
      <c r="F41" s="2"/>
      <c r="G41" s="2"/>
      <c r="H41" s="2"/>
      <c r="I41" s="2"/>
      <c r="J41" s="2"/>
      <c r="K41" s="2"/>
      <c r="L41" s="2"/>
      <c r="M41" s="2"/>
      <c r="N41" s="2"/>
      <c r="O41" s="2"/>
      <c r="P41" s="2"/>
      <c r="Q41" s="2"/>
      <c r="R41" s="2"/>
      <c r="S41" s="2"/>
      <c r="T41" s="2"/>
    </row>
    <row r="42" spans="1:20">
      <c r="A42" s="2"/>
      <c r="B42" s="2"/>
      <c r="C42" s="2"/>
      <c r="D42" s="2"/>
      <c r="E42" s="2"/>
      <c r="F42" s="2"/>
      <c r="G42" s="2"/>
      <c r="H42" s="2"/>
      <c r="I42" s="2"/>
      <c r="J42" s="2"/>
      <c r="K42" s="2"/>
      <c r="L42" s="2"/>
      <c r="M42" s="2"/>
      <c r="N42" s="2"/>
      <c r="O42" s="2"/>
      <c r="P42" s="2"/>
      <c r="Q42" s="2"/>
      <c r="R42" s="2"/>
      <c r="S42" s="2"/>
      <c r="T42" s="2"/>
    </row>
    <row r="43" spans="1:20">
      <c r="A43" s="2"/>
      <c r="B43" s="2"/>
      <c r="C43" s="2"/>
      <c r="D43" s="2"/>
      <c r="E43" s="2"/>
      <c r="F43" s="2"/>
      <c r="G43" s="2"/>
      <c r="H43" s="2"/>
      <c r="I43" s="2"/>
      <c r="J43" s="2"/>
      <c r="K43" s="2"/>
      <c r="L43" s="2"/>
      <c r="M43" s="2"/>
      <c r="N43" s="2"/>
      <c r="O43" s="2"/>
      <c r="P43" s="2"/>
      <c r="Q43" s="2"/>
      <c r="R43" s="2"/>
      <c r="S43" s="2"/>
      <c r="T43" s="2"/>
    </row>
    <row r="44" spans="1:20">
      <c r="A44" s="2"/>
      <c r="B44" s="2"/>
      <c r="C44" s="2"/>
      <c r="D44" s="2"/>
      <c r="E44" s="2"/>
      <c r="F44" s="2"/>
      <c r="G44" s="2"/>
      <c r="H44" s="2"/>
      <c r="I44" s="2"/>
      <c r="J44" s="2"/>
      <c r="K44" s="2"/>
      <c r="L44" s="2"/>
      <c r="M44" s="2"/>
      <c r="N44" s="2"/>
      <c r="O44" s="2"/>
      <c r="P44" s="2"/>
      <c r="Q44" s="2"/>
      <c r="R44" s="2"/>
      <c r="S44" s="2"/>
      <c r="T44" s="2"/>
    </row>
    <row r="45" spans="1:20">
      <c r="A45" s="2"/>
      <c r="B45" s="2"/>
      <c r="C45" s="2"/>
      <c r="D45" s="2"/>
      <c r="E45" s="2"/>
      <c r="F45" s="2"/>
      <c r="G45" s="2"/>
      <c r="H45" s="2"/>
      <c r="I45" s="2"/>
      <c r="J45" s="2"/>
      <c r="K45" s="2"/>
      <c r="L45" s="2"/>
      <c r="M45" s="2"/>
      <c r="N45" s="2"/>
      <c r="O45" s="2"/>
      <c r="P45" s="2"/>
      <c r="Q45" s="2"/>
      <c r="R45" s="2"/>
      <c r="S45" s="2"/>
      <c r="T45" s="2"/>
    </row>
    <row r="46" spans="1:20">
      <c r="A46" s="2"/>
      <c r="B46" s="2"/>
      <c r="C46" s="2"/>
      <c r="D46" s="2"/>
      <c r="E46" s="2"/>
      <c r="F46" s="2"/>
      <c r="G46" s="2"/>
      <c r="H46" s="2"/>
      <c r="I46" s="2"/>
      <c r="J46" s="2"/>
      <c r="K46" s="2"/>
      <c r="L46" s="2"/>
      <c r="M46" s="2"/>
      <c r="N46" s="2"/>
      <c r="O46" s="2"/>
      <c r="P46" s="2"/>
      <c r="Q46" s="2"/>
      <c r="R46" s="2"/>
      <c r="S46" s="2"/>
      <c r="T46" s="2"/>
    </row>
  </sheetData>
  <hyperlinks>
    <hyperlink ref="B35" r:id="rId1" location=":~:text=In%20addition%20to%20the%20uses%20permitted%20under%20copyright,permission%20to%20use%20AEMO%20Material%20in%20this%20way." display="https://www.aemo.com.au/privacy-and-legal-notices/copyright-permissions - :~:text=In%20addition%20to%20the%20uses%20permitted%20under%20copyright,permission%20to%20use%20AEMO%20Material%20in%20this%20way." xr:uid="{54FBA8D0-DCC5-4F66-8C54-0F58E7EE1617}"/>
  </hyperlinks>
  <pageMargins left="0.7" right="0.7" top="0.75" bottom="0.75" header="0.3" footer="0.3"/>
  <pageSetup paperSize="9" orientation="portrait" verticalDpi="0"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90239D-8026-49DD-9FAA-22E9BB741378}">
  <sheetPr>
    <tabColor theme="3"/>
  </sheetPr>
  <dimension ref="A1:X32"/>
  <sheetViews>
    <sheetView zoomScale="85" zoomScaleNormal="85" workbookViewId="0">
      <selection activeCell="B3" sqref="B3"/>
    </sheetView>
  </sheetViews>
  <sheetFormatPr defaultColWidth="8.125" defaultRowHeight="12.6"/>
  <cols>
    <col min="1" max="1" width="9" style="23" customWidth="1"/>
    <col min="2" max="2" width="31" style="23" customWidth="1"/>
    <col min="3" max="3" width="88.5" style="23" customWidth="1"/>
    <col min="4" max="16384" width="8.125" style="23"/>
  </cols>
  <sheetData>
    <row r="1" spans="1:24">
      <c r="A1" s="22"/>
      <c r="B1" s="22"/>
      <c r="C1" s="22"/>
      <c r="D1" s="22"/>
      <c r="E1" s="22"/>
      <c r="F1" s="22"/>
      <c r="G1" s="22"/>
      <c r="H1" s="22"/>
      <c r="I1" s="22"/>
      <c r="J1" s="22"/>
      <c r="K1" s="22"/>
      <c r="L1" s="22"/>
      <c r="M1" s="22"/>
      <c r="N1" s="22"/>
      <c r="O1" s="22"/>
      <c r="P1" s="22"/>
      <c r="Q1" s="22"/>
      <c r="R1" s="22"/>
      <c r="S1" s="22"/>
      <c r="T1" s="22"/>
      <c r="U1" s="22"/>
      <c r="V1" s="22"/>
      <c r="W1" s="22"/>
      <c r="X1" s="22"/>
    </row>
    <row r="2" spans="1:24" ht="20.100000000000001" thickBot="1">
      <c r="A2" s="22"/>
      <c r="B2" s="67" t="s">
        <v>26</v>
      </c>
      <c r="C2" s="67"/>
      <c r="D2" s="22"/>
      <c r="E2" s="22"/>
      <c r="F2" s="22"/>
      <c r="G2" s="22"/>
      <c r="H2" s="22"/>
      <c r="I2" s="22"/>
      <c r="J2" s="22"/>
      <c r="K2" s="22"/>
      <c r="L2" s="22"/>
      <c r="M2" s="22"/>
      <c r="N2" s="22"/>
      <c r="O2" s="22"/>
      <c r="P2" s="22"/>
      <c r="Q2" s="22"/>
      <c r="R2" s="22"/>
      <c r="S2" s="22"/>
      <c r="T2" s="22"/>
      <c r="U2" s="22"/>
      <c r="V2" s="22"/>
      <c r="W2" s="22"/>
      <c r="X2" s="22"/>
    </row>
    <row r="3" spans="1:24" ht="12.95" thickTop="1">
      <c r="A3" s="22"/>
      <c r="B3" s="22"/>
      <c r="C3" s="22"/>
      <c r="D3" s="22"/>
      <c r="E3" s="22"/>
      <c r="F3" s="22"/>
      <c r="G3" s="22"/>
      <c r="H3" s="22"/>
      <c r="I3" s="22"/>
      <c r="J3" s="22"/>
      <c r="K3" s="22"/>
      <c r="L3" s="22"/>
      <c r="M3" s="22"/>
      <c r="N3" s="22"/>
      <c r="O3" s="22"/>
      <c r="P3" s="22"/>
      <c r="Q3" s="22"/>
      <c r="R3" s="22"/>
      <c r="S3" s="22"/>
      <c r="T3" s="22"/>
      <c r="U3" s="22"/>
      <c r="V3" s="22"/>
      <c r="W3" s="22"/>
      <c r="X3" s="22"/>
    </row>
    <row r="4" spans="1:24" ht="27" customHeight="1">
      <c r="A4" s="22"/>
      <c r="B4" s="68" t="s">
        <v>27</v>
      </c>
      <c r="C4" s="68"/>
      <c r="D4" s="22"/>
      <c r="E4" s="22"/>
      <c r="F4" s="22"/>
      <c r="G4" s="22"/>
      <c r="H4" s="22"/>
      <c r="I4" s="22"/>
      <c r="J4" s="22"/>
      <c r="K4" s="22"/>
      <c r="L4" s="22"/>
      <c r="M4" s="22"/>
      <c r="N4" s="22"/>
      <c r="O4" s="22"/>
      <c r="P4" s="22"/>
      <c r="Q4" s="22"/>
      <c r="R4" s="22"/>
      <c r="S4" s="22"/>
      <c r="T4" s="22"/>
      <c r="U4" s="22"/>
      <c r="V4" s="22"/>
      <c r="W4" s="22"/>
      <c r="X4" s="22"/>
    </row>
    <row r="5" spans="1:24">
      <c r="A5" s="22"/>
      <c r="B5" s="22"/>
      <c r="C5" s="22"/>
      <c r="D5" s="22"/>
      <c r="E5" s="22"/>
      <c r="F5" s="22"/>
      <c r="G5" s="22"/>
      <c r="H5" s="22"/>
      <c r="I5" s="22"/>
      <c r="J5" s="22"/>
      <c r="K5" s="22"/>
      <c r="L5" s="22"/>
      <c r="M5" s="22"/>
      <c r="N5" s="22"/>
      <c r="O5" s="22"/>
      <c r="P5" s="22"/>
      <c r="Q5" s="22"/>
      <c r="R5" s="22"/>
      <c r="S5" s="22"/>
      <c r="T5" s="22"/>
      <c r="U5" s="22"/>
      <c r="V5" s="22"/>
      <c r="W5" s="22"/>
      <c r="X5" s="22"/>
    </row>
    <row r="6" spans="1:24" ht="17.100000000000001" thickBot="1">
      <c r="A6" s="22"/>
      <c r="B6" s="24" t="s">
        <v>28</v>
      </c>
      <c r="C6" s="22"/>
      <c r="D6" s="22"/>
      <c r="E6" s="22"/>
      <c r="F6" s="22"/>
      <c r="G6" s="22"/>
      <c r="H6" s="22"/>
      <c r="I6" s="22"/>
      <c r="J6" s="22"/>
      <c r="K6" s="22"/>
      <c r="L6" s="22"/>
      <c r="M6" s="22"/>
      <c r="N6" s="22"/>
      <c r="O6" s="22"/>
      <c r="P6" s="22"/>
      <c r="Q6" s="22"/>
      <c r="R6" s="22"/>
      <c r="S6" s="22"/>
      <c r="T6" s="22"/>
      <c r="U6" s="22"/>
      <c r="V6" s="22"/>
      <c r="W6" s="22"/>
      <c r="X6" s="22"/>
    </row>
    <row r="7" spans="1:24" ht="13.5" thickTop="1" thickBot="1">
      <c r="A7" s="22"/>
      <c r="B7" s="25" t="s">
        <v>29</v>
      </c>
      <c r="C7" s="26" t="s">
        <v>30</v>
      </c>
      <c r="D7" s="22"/>
      <c r="E7" s="22"/>
      <c r="F7" s="22"/>
      <c r="G7" s="22"/>
      <c r="H7" s="22"/>
      <c r="I7" s="22"/>
      <c r="J7" s="22"/>
      <c r="K7" s="22"/>
      <c r="L7" s="22"/>
      <c r="M7" s="22"/>
      <c r="N7" s="22"/>
      <c r="O7" s="22"/>
      <c r="P7" s="22"/>
      <c r="Q7" s="22"/>
      <c r="R7" s="22"/>
      <c r="S7" s="22"/>
      <c r="T7" s="22"/>
      <c r="U7" s="22"/>
      <c r="V7" s="22"/>
      <c r="W7" s="22"/>
      <c r="X7" s="22"/>
    </row>
    <row r="8" spans="1:24" ht="13.5" thickBot="1">
      <c r="A8" s="22"/>
      <c r="B8" s="27" t="s">
        <v>31</v>
      </c>
      <c r="C8" s="28" t="s">
        <v>32</v>
      </c>
      <c r="D8" s="22"/>
      <c r="E8" s="22"/>
      <c r="F8" s="22"/>
      <c r="G8" s="22"/>
      <c r="H8" s="22"/>
      <c r="I8" s="22"/>
      <c r="J8" s="22"/>
      <c r="K8" s="22"/>
      <c r="L8" s="22"/>
      <c r="M8" s="22"/>
      <c r="N8" s="22"/>
      <c r="O8" s="22"/>
      <c r="P8" s="22"/>
      <c r="Q8" s="22"/>
      <c r="R8" s="22"/>
      <c r="S8" s="22"/>
      <c r="T8" s="22"/>
      <c r="U8" s="22"/>
      <c r="V8" s="22"/>
      <c r="W8" s="22"/>
      <c r="X8" s="22"/>
    </row>
    <row r="9" spans="1:24">
      <c r="A9" s="22"/>
      <c r="B9" s="22"/>
      <c r="C9" s="22"/>
      <c r="D9" s="22"/>
      <c r="E9" s="22"/>
      <c r="F9" s="22"/>
      <c r="G9" s="22"/>
      <c r="H9" s="22"/>
      <c r="I9" s="22"/>
      <c r="J9" s="22"/>
      <c r="K9" s="22"/>
      <c r="L9" s="22"/>
      <c r="M9" s="22"/>
      <c r="N9" s="22"/>
      <c r="O9" s="22"/>
      <c r="P9" s="22"/>
      <c r="Q9" s="22"/>
      <c r="R9" s="22"/>
      <c r="S9" s="22"/>
      <c r="T9" s="22"/>
      <c r="U9" s="22"/>
      <c r="V9" s="22"/>
      <c r="W9" s="22"/>
      <c r="X9" s="22"/>
    </row>
    <row r="10" spans="1:24">
      <c r="A10" s="22"/>
      <c r="B10" s="22"/>
      <c r="C10" s="22"/>
      <c r="D10" s="22"/>
      <c r="E10" s="22"/>
      <c r="F10" s="22"/>
      <c r="G10" s="22"/>
      <c r="H10" s="22"/>
      <c r="I10" s="22"/>
      <c r="J10" s="22"/>
      <c r="K10" s="22"/>
      <c r="L10" s="22"/>
      <c r="M10" s="22"/>
      <c r="N10" s="22"/>
      <c r="O10" s="22"/>
      <c r="P10" s="22"/>
      <c r="Q10" s="22"/>
      <c r="R10" s="22"/>
      <c r="S10" s="22"/>
      <c r="T10" s="22"/>
      <c r="U10" s="22"/>
      <c r="V10" s="22"/>
      <c r="W10" s="22"/>
      <c r="X10" s="22"/>
    </row>
    <row r="11" spans="1:24">
      <c r="A11" s="22"/>
      <c r="B11" s="22"/>
      <c r="C11" s="22"/>
      <c r="D11" s="22"/>
      <c r="E11" s="22"/>
      <c r="F11" s="22"/>
      <c r="G11" s="22"/>
      <c r="H11" s="22"/>
      <c r="I11" s="22"/>
      <c r="J11" s="22"/>
      <c r="K11" s="22"/>
      <c r="L11" s="22"/>
      <c r="M11" s="22"/>
      <c r="N11" s="22"/>
      <c r="O11" s="22"/>
      <c r="P11" s="22"/>
      <c r="Q11" s="22"/>
      <c r="R11" s="22"/>
      <c r="S11" s="22"/>
      <c r="T11" s="22"/>
      <c r="U11" s="22"/>
      <c r="V11" s="22"/>
      <c r="W11" s="22"/>
      <c r="X11" s="22"/>
    </row>
    <row r="12" spans="1:24">
      <c r="A12" s="22"/>
      <c r="B12" s="22"/>
      <c r="C12" s="22"/>
      <c r="D12" s="22"/>
      <c r="E12" s="22"/>
      <c r="F12" s="22"/>
      <c r="G12" s="22"/>
      <c r="H12" s="22"/>
      <c r="I12" s="22"/>
      <c r="J12" s="22"/>
      <c r="K12" s="22"/>
      <c r="L12" s="22"/>
      <c r="M12" s="22"/>
      <c r="N12" s="22"/>
      <c r="O12" s="22"/>
      <c r="P12" s="22"/>
      <c r="Q12" s="22"/>
      <c r="R12" s="22"/>
      <c r="S12" s="22"/>
      <c r="T12" s="22"/>
      <c r="U12" s="22"/>
      <c r="V12" s="22"/>
      <c r="W12" s="22"/>
      <c r="X12" s="22"/>
    </row>
    <row r="13" spans="1:24">
      <c r="A13" s="22"/>
      <c r="B13" s="22"/>
      <c r="C13" s="22"/>
      <c r="D13" s="22"/>
      <c r="E13" s="22"/>
      <c r="F13" s="22"/>
      <c r="G13" s="22"/>
      <c r="H13" s="22"/>
      <c r="I13" s="22"/>
      <c r="J13" s="22"/>
      <c r="K13" s="22"/>
      <c r="L13" s="22"/>
      <c r="M13" s="22"/>
      <c r="N13" s="22"/>
      <c r="O13" s="22"/>
      <c r="P13" s="22"/>
      <c r="Q13" s="22"/>
      <c r="R13" s="22"/>
      <c r="S13" s="22"/>
      <c r="T13" s="22"/>
      <c r="U13" s="22"/>
      <c r="V13" s="22"/>
      <c r="W13" s="22"/>
      <c r="X13" s="22"/>
    </row>
    <row r="14" spans="1:24">
      <c r="A14" s="22"/>
      <c r="B14" s="22"/>
      <c r="C14" s="22"/>
      <c r="D14" s="22"/>
      <c r="E14" s="22"/>
      <c r="F14" s="22"/>
      <c r="G14" s="22"/>
      <c r="H14" s="22"/>
      <c r="I14" s="22"/>
      <c r="J14" s="22"/>
      <c r="K14" s="22"/>
      <c r="L14" s="22"/>
      <c r="M14" s="22"/>
      <c r="N14" s="22"/>
      <c r="O14" s="22"/>
      <c r="P14" s="22"/>
      <c r="Q14" s="22"/>
      <c r="R14" s="22"/>
      <c r="S14" s="22"/>
      <c r="T14" s="22"/>
      <c r="U14" s="22"/>
      <c r="V14" s="22"/>
      <c r="W14" s="22"/>
      <c r="X14" s="22"/>
    </row>
    <row r="15" spans="1:24">
      <c r="A15" s="22"/>
      <c r="B15" s="22"/>
      <c r="C15" s="22"/>
      <c r="D15" s="22"/>
      <c r="E15" s="22"/>
      <c r="F15" s="22"/>
      <c r="G15" s="22"/>
      <c r="H15" s="22"/>
      <c r="I15" s="22"/>
      <c r="J15" s="22"/>
      <c r="K15" s="22"/>
      <c r="L15" s="22"/>
      <c r="M15" s="22"/>
      <c r="N15" s="22"/>
      <c r="O15" s="22"/>
      <c r="P15" s="22"/>
      <c r="Q15" s="22"/>
      <c r="R15" s="22"/>
      <c r="S15" s="22"/>
      <c r="T15" s="22"/>
      <c r="U15" s="22"/>
      <c r="V15" s="22"/>
      <c r="W15" s="22"/>
      <c r="X15" s="22"/>
    </row>
    <row r="16" spans="1:24">
      <c r="A16" s="22"/>
      <c r="B16" s="22"/>
      <c r="C16" s="22"/>
      <c r="D16" s="22"/>
      <c r="E16" s="22"/>
      <c r="F16" s="22"/>
      <c r="G16" s="22"/>
      <c r="H16" s="22"/>
      <c r="I16" s="22"/>
      <c r="J16" s="22"/>
      <c r="K16" s="22"/>
      <c r="L16" s="22"/>
      <c r="M16" s="22"/>
      <c r="N16" s="22"/>
      <c r="O16" s="22"/>
      <c r="P16" s="22"/>
      <c r="Q16" s="22"/>
      <c r="R16" s="22"/>
      <c r="S16" s="22"/>
      <c r="T16" s="22"/>
      <c r="U16" s="22"/>
      <c r="V16" s="22"/>
      <c r="W16" s="22"/>
      <c r="X16" s="22"/>
    </row>
    <row r="17" spans="1:24">
      <c r="A17" s="22"/>
      <c r="B17" s="22"/>
      <c r="C17" s="22"/>
      <c r="D17" s="22"/>
      <c r="E17" s="22"/>
      <c r="F17" s="22"/>
      <c r="G17" s="22"/>
      <c r="H17" s="22"/>
      <c r="I17" s="22"/>
      <c r="J17" s="22"/>
      <c r="K17" s="22"/>
      <c r="L17" s="22"/>
      <c r="M17" s="22"/>
      <c r="N17" s="22"/>
      <c r="O17" s="22"/>
      <c r="P17" s="22"/>
      <c r="Q17" s="22"/>
      <c r="R17" s="22"/>
      <c r="S17" s="22"/>
      <c r="T17" s="22"/>
      <c r="U17" s="22"/>
      <c r="V17" s="22"/>
      <c r="W17" s="22"/>
      <c r="X17" s="22"/>
    </row>
    <row r="18" spans="1:24">
      <c r="A18" s="22"/>
      <c r="B18" s="22"/>
      <c r="C18" s="22"/>
      <c r="D18" s="22"/>
      <c r="E18" s="22"/>
      <c r="F18" s="22"/>
      <c r="G18" s="22"/>
      <c r="H18" s="22"/>
      <c r="I18" s="22"/>
      <c r="J18" s="22"/>
      <c r="K18" s="22"/>
      <c r="L18" s="22"/>
      <c r="M18" s="22"/>
      <c r="N18" s="22"/>
      <c r="O18" s="22"/>
      <c r="P18" s="22"/>
      <c r="Q18" s="22"/>
      <c r="R18" s="22"/>
      <c r="S18" s="22"/>
      <c r="T18" s="22"/>
      <c r="U18" s="22"/>
      <c r="V18" s="22"/>
      <c r="W18" s="22"/>
      <c r="X18" s="22"/>
    </row>
    <row r="19" spans="1:24">
      <c r="A19" s="22"/>
      <c r="B19" s="22"/>
      <c r="C19" s="22"/>
      <c r="D19" s="22"/>
      <c r="E19" s="22"/>
      <c r="F19" s="22"/>
      <c r="G19" s="22"/>
      <c r="H19" s="22"/>
      <c r="I19" s="22"/>
      <c r="J19" s="22"/>
      <c r="K19" s="22"/>
      <c r="L19" s="22"/>
      <c r="M19" s="22"/>
      <c r="N19" s="22"/>
      <c r="O19" s="22"/>
      <c r="P19" s="22"/>
      <c r="Q19" s="22"/>
      <c r="R19" s="22"/>
      <c r="S19" s="22"/>
      <c r="T19" s="22"/>
      <c r="U19" s="22"/>
      <c r="V19" s="22"/>
      <c r="W19" s="22"/>
      <c r="X19" s="22"/>
    </row>
    <row r="20" spans="1:24">
      <c r="A20" s="22"/>
      <c r="B20" s="22"/>
      <c r="C20" s="22"/>
      <c r="D20" s="22"/>
      <c r="E20" s="22"/>
      <c r="F20" s="22"/>
      <c r="G20" s="22"/>
      <c r="H20" s="22"/>
      <c r="I20" s="22"/>
      <c r="J20" s="22"/>
      <c r="K20" s="22"/>
      <c r="L20" s="22"/>
      <c r="M20" s="22"/>
      <c r="N20" s="22"/>
      <c r="O20" s="22"/>
      <c r="P20" s="22"/>
      <c r="Q20" s="22"/>
      <c r="R20" s="22"/>
      <c r="S20" s="22"/>
      <c r="T20" s="22"/>
      <c r="U20" s="22"/>
      <c r="V20" s="22"/>
      <c r="W20" s="22"/>
      <c r="X20" s="22"/>
    </row>
    <row r="21" spans="1:24">
      <c r="A21" s="22"/>
      <c r="B21" s="22"/>
      <c r="C21" s="22"/>
      <c r="D21" s="22"/>
      <c r="E21" s="22"/>
      <c r="F21" s="22"/>
      <c r="G21" s="22"/>
      <c r="H21" s="22"/>
      <c r="I21" s="22"/>
      <c r="J21" s="22"/>
      <c r="K21" s="22"/>
      <c r="L21" s="22"/>
      <c r="M21" s="22"/>
      <c r="N21" s="22"/>
      <c r="O21" s="22"/>
      <c r="P21" s="22"/>
      <c r="Q21" s="22"/>
      <c r="R21" s="22"/>
      <c r="S21" s="22"/>
      <c r="T21" s="22"/>
      <c r="U21" s="22"/>
      <c r="V21" s="22"/>
      <c r="W21" s="22"/>
      <c r="X21" s="22"/>
    </row>
    <row r="22" spans="1:24">
      <c r="A22" s="22"/>
      <c r="B22" s="22"/>
      <c r="C22" s="22"/>
      <c r="D22" s="22"/>
      <c r="E22" s="22"/>
      <c r="F22" s="22"/>
      <c r="G22" s="22"/>
      <c r="H22" s="22"/>
      <c r="I22" s="22"/>
      <c r="J22" s="22"/>
      <c r="K22" s="22"/>
      <c r="L22" s="22"/>
      <c r="M22" s="22"/>
      <c r="N22" s="22"/>
      <c r="O22" s="22"/>
      <c r="P22" s="22"/>
      <c r="Q22" s="22"/>
      <c r="R22" s="22"/>
      <c r="S22" s="22"/>
      <c r="T22" s="22"/>
      <c r="U22" s="22"/>
      <c r="V22" s="22"/>
      <c r="W22" s="22"/>
      <c r="X22" s="22"/>
    </row>
    <row r="23" spans="1:24">
      <c r="A23" s="22"/>
      <c r="B23" s="22"/>
      <c r="C23" s="22"/>
      <c r="D23" s="22"/>
      <c r="E23" s="22"/>
      <c r="F23" s="22"/>
      <c r="G23" s="22"/>
      <c r="H23" s="22"/>
      <c r="I23" s="22"/>
      <c r="J23" s="22"/>
      <c r="K23" s="22"/>
      <c r="L23" s="22"/>
      <c r="M23" s="22"/>
      <c r="N23" s="22"/>
      <c r="O23" s="22"/>
      <c r="P23" s="22"/>
      <c r="Q23" s="22"/>
      <c r="R23" s="22"/>
      <c r="S23" s="22"/>
      <c r="T23" s="22"/>
      <c r="U23" s="22"/>
      <c r="V23" s="22"/>
      <c r="W23" s="22"/>
      <c r="X23" s="22"/>
    </row>
    <row r="24" spans="1:24">
      <c r="A24" s="22"/>
      <c r="B24" s="22"/>
      <c r="C24" s="22"/>
      <c r="D24" s="22"/>
      <c r="E24" s="22"/>
      <c r="F24" s="22"/>
      <c r="G24" s="22"/>
      <c r="H24" s="22"/>
      <c r="I24" s="22"/>
      <c r="J24" s="22"/>
      <c r="K24" s="22"/>
      <c r="L24" s="22"/>
      <c r="M24" s="22"/>
      <c r="N24" s="22"/>
      <c r="O24" s="22"/>
      <c r="P24" s="22"/>
      <c r="Q24" s="22"/>
      <c r="R24" s="22"/>
      <c r="S24" s="22"/>
      <c r="T24" s="22"/>
      <c r="U24" s="22"/>
      <c r="V24" s="22"/>
      <c r="W24" s="22"/>
      <c r="X24" s="22"/>
    </row>
    <row r="25" spans="1:24">
      <c r="A25" s="22"/>
      <c r="B25" s="22"/>
      <c r="C25" s="22"/>
      <c r="D25" s="22"/>
      <c r="E25" s="22"/>
      <c r="F25" s="22"/>
      <c r="G25" s="22"/>
      <c r="H25" s="22"/>
      <c r="I25" s="22"/>
      <c r="J25" s="22"/>
      <c r="K25" s="22"/>
      <c r="L25" s="22"/>
      <c r="M25" s="22"/>
      <c r="N25" s="22"/>
      <c r="O25" s="22"/>
      <c r="P25" s="22"/>
      <c r="Q25" s="22"/>
      <c r="R25" s="22"/>
      <c r="S25" s="22"/>
      <c r="T25" s="22"/>
      <c r="U25" s="22"/>
      <c r="V25" s="22"/>
      <c r="W25" s="22"/>
      <c r="X25" s="22"/>
    </row>
    <row r="26" spans="1:24">
      <c r="A26" s="22"/>
      <c r="B26" s="22"/>
      <c r="C26" s="22"/>
      <c r="D26" s="22"/>
      <c r="E26" s="22"/>
      <c r="F26" s="22"/>
      <c r="G26" s="22"/>
      <c r="H26" s="22"/>
      <c r="I26" s="22"/>
      <c r="J26" s="22"/>
      <c r="K26" s="22"/>
      <c r="L26" s="22"/>
      <c r="M26" s="22"/>
      <c r="N26" s="22"/>
      <c r="O26" s="22"/>
      <c r="P26" s="22"/>
      <c r="Q26" s="22"/>
      <c r="R26" s="22"/>
      <c r="S26" s="22"/>
      <c r="T26" s="22"/>
      <c r="U26" s="22"/>
      <c r="V26" s="22"/>
      <c r="W26" s="22"/>
      <c r="X26" s="22"/>
    </row>
    <row r="27" spans="1:24">
      <c r="A27" s="22"/>
      <c r="B27" s="22"/>
      <c r="C27" s="22"/>
      <c r="D27" s="22"/>
      <c r="E27" s="22"/>
      <c r="F27" s="22"/>
      <c r="G27" s="22"/>
      <c r="H27" s="22"/>
      <c r="I27" s="22"/>
      <c r="J27" s="22"/>
      <c r="K27" s="22"/>
      <c r="L27" s="22"/>
      <c r="M27" s="22"/>
      <c r="N27" s="22"/>
      <c r="O27" s="22"/>
      <c r="P27" s="22"/>
      <c r="Q27" s="22"/>
      <c r="R27" s="22"/>
      <c r="S27" s="22"/>
      <c r="T27" s="22"/>
      <c r="U27" s="22"/>
      <c r="V27" s="22"/>
      <c r="W27" s="22"/>
      <c r="X27" s="22"/>
    </row>
    <row r="28" spans="1:24">
      <c r="A28" s="22"/>
      <c r="B28" s="22"/>
      <c r="C28" s="22"/>
      <c r="D28" s="22"/>
      <c r="E28" s="22"/>
      <c r="F28" s="22"/>
      <c r="G28" s="22"/>
      <c r="H28" s="22"/>
      <c r="I28" s="22"/>
      <c r="J28" s="22"/>
      <c r="K28" s="22"/>
      <c r="L28" s="22"/>
      <c r="M28" s="22"/>
      <c r="N28" s="22"/>
      <c r="O28" s="22"/>
      <c r="P28" s="22"/>
      <c r="Q28" s="22"/>
      <c r="R28" s="22"/>
      <c r="S28" s="22"/>
      <c r="T28" s="22"/>
      <c r="U28" s="22"/>
      <c r="V28" s="22"/>
      <c r="W28" s="22"/>
      <c r="X28" s="22"/>
    </row>
    <row r="29" spans="1:24">
      <c r="A29" s="22"/>
      <c r="B29" s="22"/>
      <c r="C29" s="22"/>
      <c r="D29" s="22"/>
      <c r="E29" s="22"/>
      <c r="F29" s="22"/>
      <c r="G29" s="22"/>
      <c r="H29" s="22"/>
      <c r="I29" s="22"/>
      <c r="J29" s="22"/>
      <c r="K29" s="22"/>
      <c r="L29" s="22"/>
      <c r="M29" s="22"/>
      <c r="N29" s="22"/>
      <c r="O29" s="22"/>
      <c r="P29" s="22"/>
      <c r="Q29" s="22"/>
      <c r="R29" s="22"/>
      <c r="S29" s="22"/>
      <c r="T29" s="22"/>
      <c r="U29" s="22"/>
      <c r="V29" s="22"/>
      <c r="W29" s="22"/>
      <c r="X29" s="22"/>
    </row>
    <row r="30" spans="1:24">
      <c r="A30" s="22"/>
      <c r="B30" s="22"/>
      <c r="C30" s="22"/>
      <c r="D30" s="22"/>
      <c r="E30" s="22"/>
      <c r="F30" s="22"/>
      <c r="G30" s="22"/>
      <c r="H30" s="22"/>
      <c r="I30" s="22"/>
      <c r="J30" s="22"/>
      <c r="K30" s="22"/>
      <c r="L30" s="22"/>
      <c r="M30" s="22"/>
      <c r="N30" s="22"/>
      <c r="O30" s="22"/>
      <c r="P30" s="22"/>
      <c r="Q30" s="22"/>
      <c r="R30" s="22"/>
      <c r="S30" s="22"/>
      <c r="T30" s="22"/>
      <c r="U30" s="22"/>
      <c r="V30" s="22"/>
      <c r="W30" s="22"/>
      <c r="X30" s="22"/>
    </row>
    <row r="31" spans="1:24">
      <c r="A31" s="22"/>
      <c r="B31" s="22"/>
      <c r="C31" s="22"/>
      <c r="D31" s="22"/>
      <c r="E31" s="22"/>
      <c r="F31" s="22"/>
      <c r="G31" s="22"/>
      <c r="H31" s="22"/>
      <c r="I31" s="22"/>
      <c r="J31" s="22"/>
      <c r="K31" s="22"/>
      <c r="L31" s="22"/>
      <c r="M31" s="22"/>
      <c r="N31" s="22"/>
      <c r="O31" s="22"/>
      <c r="P31" s="22"/>
      <c r="Q31" s="22"/>
      <c r="R31" s="22"/>
      <c r="S31" s="22"/>
      <c r="T31" s="22"/>
      <c r="U31" s="22"/>
      <c r="V31" s="22"/>
      <c r="W31" s="22"/>
      <c r="X31" s="22"/>
    </row>
    <row r="32" spans="1:24">
      <c r="A32" s="22"/>
      <c r="B32" s="22"/>
      <c r="C32" s="22"/>
      <c r="D32" s="22"/>
      <c r="E32" s="22"/>
      <c r="F32" s="22"/>
      <c r="G32" s="22"/>
      <c r="H32" s="22"/>
      <c r="I32" s="22"/>
      <c r="J32" s="22"/>
      <c r="K32" s="22"/>
      <c r="L32" s="22"/>
      <c r="M32" s="22"/>
      <c r="N32" s="22"/>
      <c r="O32" s="22"/>
      <c r="P32" s="22"/>
      <c r="Q32" s="22"/>
      <c r="R32" s="22"/>
      <c r="S32" s="22"/>
      <c r="T32" s="22"/>
      <c r="U32" s="22"/>
      <c r="V32" s="22"/>
      <c r="W32" s="22"/>
      <c r="X32" s="22"/>
    </row>
  </sheetData>
  <mergeCells count="2">
    <mergeCell ref="B2:C2"/>
    <mergeCell ref="B4:C4"/>
  </mergeCells>
  <pageMargins left="0.7" right="0.7" top="0.75" bottom="0.75" header="0.3" footer="0.3"/>
  <pageSetup paperSize="9" orientation="portrait" verticalDpi="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1BC6F9-9D97-431A-B5FA-BD60226DF1E0}">
  <sheetPr codeName="Sheet4">
    <tabColor theme="5" tint="0.59999389629810485"/>
  </sheetPr>
  <dimension ref="A1:D109"/>
  <sheetViews>
    <sheetView topLeftCell="A61" zoomScale="85" zoomScaleNormal="85" workbookViewId="0">
      <selection activeCell="B87" sqref="B87"/>
    </sheetView>
  </sheetViews>
  <sheetFormatPr defaultColWidth="9" defaultRowHeight="14.45"/>
  <cols>
    <col min="1" max="1" width="8.375" style="7" customWidth="1"/>
    <col min="2" max="2" width="27.125" style="8" customWidth="1"/>
    <col min="3" max="3" width="138.125" style="7" customWidth="1"/>
    <col min="4" max="4" width="9" style="7"/>
    <col min="5" max="5" width="48.375" style="7" bestFit="1" customWidth="1"/>
    <col min="6" max="16384" width="9" style="7"/>
  </cols>
  <sheetData>
    <row r="1" spans="1:4">
      <c r="A1" s="5"/>
      <c r="B1" s="6"/>
      <c r="C1" s="5"/>
      <c r="D1" s="5"/>
    </row>
    <row r="2" spans="1:4" ht="17.45">
      <c r="A2" s="5"/>
      <c r="B2" s="13" t="s">
        <v>33</v>
      </c>
      <c r="C2" s="5"/>
      <c r="D2" s="5"/>
    </row>
    <row r="3" spans="1:4">
      <c r="A3" s="5"/>
      <c r="B3" s="11"/>
      <c r="C3" s="5"/>
      <c r="D3" s="5"/>
    </row>
    <row r="4" spans="1:4" ht="15" thickBot="1">
      <c r="A4" s="5"/>
      <c r="B4" s="17" t="s">
        <v>34</v>
      </c>
      <c r="C4" s="18" t="s">
        <v>35</v>
      </c>
      <c r="D4" s="5"/>
    </row>
    <row r="5" spans="1:4" ht="15" thickBot="1">
      <c r="A5" s="5"/>
      <c r="B5" s="65" t="str">
        <f>HYPERLINK("#'Near Term Proj Curtailment'!A1","Near Term Proj Curtailment")</f>
        <v>Near Term Proj Curtailment</v>
      </c>
      <c r="C5" s="66" t="s">
        <v>36</v>
      </c>
      <c r="D5" s="5"/>
    </row>
    <row r="6" spans="1:4" ht="15" thickBot="1">
      <c r="A6" s="5"/>
      <c r="B6" s="65" t="str">
        <f>HYPERLINK("#'Med Term Proj Curtailment'!A1","Med Term Proj Curtailment")</f>
        <v>Med Term Proj Curtailment</v>
      </c>
      <c r="C6" s="66" t="s">
        <v>37</v>
      </c>
      <c r="D6" s="5"/>
    </row>
    <row r="7" spans="1:4" ht="15" thickBot="1">
      <c r="A7" s="5"/>
      <c r="B7" s="65" t="str">
        <f>HYPERLINK("#'Near Term Loc Rel Factor'!A1","Near Term Loc Rel Factor")</f>
        <v>Near Term Loc Rel Factor</v>
      </c>
      <c r="C7" s="66" t="s">
        <v>38</v>
      </c>
      <c r="D7" s="5"/>
    </row>
    <row r="8" spans="1:4" ht="15" thickBot="1">
      <c r="A8" s="5"/>
      <c r="B8" s="65" t="str">
        <f>HYPERLINK("#'Med Term Loc Rel Factor'!A1","Med Term Loc Rel Factor")</f>
        <v>Med Term Loc Rel Factor</v>
      </c>
      <c r="C8" s="66" t="s">
        <v>39</v>
      </c>
      <c r="D8" s="5"/>
    </row>
    <row r="9" spans="1:4" ht="15" thickBot="1">
      <c r="A9" s="5"/>
      <c r="B9" s="65" t="str">
        <f>HYPERLINK("#'Hist Hosting Cap Indicator'!A1","Hist Hosting Cap Indicator")</f>
        <v>Hist Hosting Cap Indicator</v>
      </c>
      <c r="C9" s="66" t="s">
        <v>40</v>
      </c>
      <c r="D9" s="5"/>
    </row>
    <row r="10" spans="1:4" ht="15" thickBot="1">
      <c r="A10" s="5"/>
      <c r="B10" s="64" t="str">
        <f>HYPERLINK("#'Figure 1,6'!B2","Figure 1")</f>
        <v>Figure 1</v>
      </c>
      <c r="C10" s="62" t="s">
        <v>41</v>
      </c>
      <c r="D10" s="5"/>
    </row>
    <row r="11" spans="1:4" ht="15" thickBot="1">
      <c r="A11" s="5"/>
      <c r="B11" s="64" t="str">
        <f>HYPERLINK("#'Figure 2,15'!B2","Figure 2")</f>
        <v>Figure 2</v>
      </c>
      <c r="C11" s="62" t="s">
        <v>42</v>
      </c>
      <c r="D11" s="5"/>
    </row>
    <row r="12" spans="1:4" ht="15" thickBot="1">
      <c r="A12" s="5"/>
      <c r="B12" s="63" t="str">
        <f>HYPERLINK("#'Figure 3,16'!B2","Figure 3")</f>
        <v>Figure 3</v>
      </c>
      <c r="C12" s="62" t="s">
        <v>43</v>
      </c>
      <c r="D12" s="5"/>
    </row>
    <row r="13" spans="1:4" ht="15" thickBot="1">
      <c r="A13" s="5"/>
      <c r="B13" s="63" t="str">
        <f>HYPERLINK("#'Figure 4,18,19'!B2","Figure 4")</f>
        <v>Figure 4</v>
      </c>
      <c r="C13" s="62" t="s">
        <v>44</v>
      </c>
      <c r="D13" s="5"/>
    </row>
    <row r="14" spans="1:4" ht="15" thickBot="1">
      <c r="A14" s="5"/>
      <c r="B14" s="63" t="str">
        <f>HYPERLINK("#'Figure 5,97'!B2","Figure 5")</f>
        <v>Figure 5</v>
      </c>
      <c r="C14" s="62" t="s">
        <v>45</v>
      </c>
      <c r="D14" s="5"/>
    </row>
    <row r="15" spans="1:4" ht="15" thickBot="1">
      <c r="A15" s="5"/>
      <c r="B15" s="63" t="str">
        <f>HYPERLINK("#'Figure 1,6'!B2","Figure 6")</f>
        <v>Figure 6</v>
      </c>
      <c r="C15" s="62" t="s">
        <v>41</v>
      </c>
      <c r="D15" s="5"/>
    </row>
    <row r="16" spans="1:4" ht="15" thickBot="1">
      <c r="A16" s="5"/>
      <c r="B16" s="63" t="str">
        <f>HYPERLINK("#'Figure 7'!B2","Figure 7")</f>
        <v>Figure 7</v>
      </c>
      <c r="C16" s="62" t="s">
        <v>46</v>
      </c>
      <c r="D16" s="5"/>
    </row>
    <row r="17" spans="1:4" ht="15" thickBot="1">
      <c r="A17" s="5"/>
      <c r="B17" s="63" t="str">
        <f>HYPERLINK("#'Figure 8'!B2","Figure 8")</f>
        <v>Figure 8</v>
      </c>
      <c r="C17" s="62" t="s">
        <v>47</v>
      </c>
      <c r="D17" s="5"/>
    </row>
    <row r="18" spans="1:4" ht="15" thickBot="1">
      <c r="A18" s="5"/>
      <c r="B18" s="63" t="str">
        <f>HYPERLINK("#'Figure 9'!B2","Figure 9")</f>
        <v>Figure 9</v>
      </c>
      <c r="C18" s="62" t="s">
        <v>48</v>
      </c>
      <c r="D18" s="5"/>
    </row>
    <row r="19" spans="1:4" ht="15" thickBot="1">
      <c r="A19" s="5"/>
      <c r="B19" s="63" t="str">
        <f>HYPERLINK("#'Figure 10'!B2","Figure 10")</f>
        <v>Figure 10</v>
      </c>
      <c r="C19" s="62" t="s">
        <v>49</v>
      </c>
      <c r="D19" s="5"/>
    </row>
    <row r="20" spans="1:4" ht="15" thickBot="1">
      <c r="A20" s="5"/>
      <c r="B20" s="63" t="str">
        <f>HYPERLINK("#'Figure 11'!B2","Figure 11")</f>
        <v>Figure 11</v>
      </c>
      <c r="C20" s="62" t="s">
        <v>50</v>
      </c>
      <c r="D20" s="5"/>
    </row>
    <row r="21" spans="1:4" ht="15" thickBot="1">
      <c r="A21" s="5"/>
      <c r="B21" s="63" t="str">
        <f>HYPERLINK("#'Figure 12'!B2","Figure 12")</f>
        <v>Figure 12</v>
      </c>
      <c r="C21" s="62" t="s">
        <v>51</v>
      </c>
      <c r="D21" s="5"/>
    </row>
    <row r="22" spans="1:4" ht="15" thickBot="1">
      <c r="A22" s="5"/>
      <c r="B22" s="64" t="str">
        <f>HYPERLINK("#'Figure 13'!B2","Figure 13")</f>
        <v>Figure 13</v>
      </c>
      <c r="C22" s="62" t="s">
        <v>52</v>
      </c>
      <c r="D22" s="5"/>
    </row>
    <row r="23" spans="1:4" ht="15" thickBot="1">
      <c r="A23" s="5"/>
      <c r="B23" s="63" t="str">
        <f>HYPERLINK("#'Figure 14'!B2","Figure 14")</f>
        <v>Figure 14</v>
      </c>
      <c r="C23" s="62" t="s">
        <v>53</v>
      </c>
      <c r="D23" s="5"/>
    </row>
    <row r="24" spans="1:4" ht="15" thickBot="1">
      <c r="A24" s="5"/>
      <c r="B24" s="63" t="str">
        <f>HYPERLINK("#'Figure 2,15'!B2","Figure 15")</f>
        <v>Figure 15</v>
      </c>
      <c r="C24" s="62" t="s">
        <v>42</v>
      </c>
      <c r="D24" s="5"/>
    </row>
    <row r="25" spans="1:4" ht="15" thickBot="1">
      <c r="A25" s="5"/>
      <c r="B25" s="63" t="str">
        <f>HYPERLINK("#'Figure 3,16'!B52","Figure 16")</f>
        <v>Figure 16</v>
      </c>
      <c r="C25" s="62" t="s">
        <v>43</v>
      </c>
      <c r="D25" s="5"/>
    </row>
    <row r="26" spans="1:4" ht="15" thickBot="1">
      <c r="A26" s="5"/>
      <c r="B26" s="63" t="str">
        <f>HYPERLINK("#'Figure 17'!B2","Figure 17")</f>
        <v>Figure 17</v>
      </c>
      <c r="C26" s="62" t="s">
        <v>54</v>
      </c>
      <c r="D26" s="5"/>
    </row>
    <row r="27" spans="1:4" ht="15" thickBot="1">
      <c r="A27" s="5"/>
      <c r="B27" s="63" t="str">
        <f>HYPERLINK("#'Figure 4,18,19'!B41","Figure 18")</f>
        <v>Figure 18</v>
      </c>
      <c r="C27" s="62" t="s">
        <v>44</v>
      </c>
      <c r="D27" s="5"/>
    </row>
    <row r="28" spans="1:4" ht="15" thickBot="1">
      <c r="A28" s="5"/>
      <c r="B28" s="63" t="str">
        <f>HYPERLINK("#'Figure 4,18,19'!B80","Figure 19")</f>
        <v>Figure 19</v>
      </c>
      <c r="C28" s="62" t="s">
        <v>55</v>
      </c>
      <c r="D28" s="5"/>
    </row>
    <row r="29" spans="1:4" ht="15" thickBot="1">
      <c r="A29" s="5"/>
      <c r="B29" s="63" t="str">
        <f>HYPERLINK("#'Figure 20'!B2","Figure 20")</f>
        <v>Figure 20</v>
      </c>
      <c r="C29" s="62" t="s">
        <v>56</v>
      </c>
      <c r="D29" s="5"/>
    </row>
    <row r="30" spans="1:4" ht="15" thickBot="1">
      <c r="A30" s="5"/>
      <c r="B30" s="63" t="str">
        <f>HYPERLINK("#'Figure 21'!B2","Figure 21")</f>
        <v>Figure 21</v>
      </c>
      <c r="C30" s="62" t="s">
        <v>57</v>
      </c>
      <c r="D30" s="5"/>
    </row>
    <row r="31" spans="1:4" ht="15" thickBot="1">
      <c r="A31" s="5"/>
      <c r="B31" s="63" t="str">
        <f>HYPERLINK("#'Figure 22'!B2","Figure 22")</f>
        <v>Figure 22</v>
      </c>
      <c r="C31" s="62" t="s">
        <v>58</v>
      </c>
      <c r="D31" s="5"/>
    </row>
    <row r="32" spans="1:4" ht="15" thickBot="1">
      <c r="A32" s="5"/>
      <c r="B32" s="63" t="str">
        <f>HYPERLINK("#'Figure 23'!B2","Figure 23")</f>
        <v>Figure 23</v>
      </c>
      <c r="C32" s="62" t="s">
        <v>59</v>
      </c>
      <c r="D32" s="5"/>
    </row>
    <row r="33" spans="1:4" ht="15" thickBot="1">
      <c r="A33" s="5"/>
      <c r="B33" s="63" t="str">
        <f>HYPERLINK("#'Figure 24'!B2","Figure 24")</f>
        <v>Figure 24</v>
      </c>
      <c r="C33" s="62" t="s">
        <v>60</v>
      </c>
      <c r="D33" s="5"/>
    </row>
    <row r="34" spans="1:4" ht="15" thickBot="1">
      <c r="A34" s="5"/>
      <c r="B34" s="63" t="str">
        <f>HYPERLINK("#'Figure 25'!B2","Figure 25")</f>
        <v>Figure 25</v>
      </c>
      <c r="C34" s="62" t="s">
        <v>61</v>
      </c>
      <c r="D34" s="5"/>
    </row>
    <row r="35" spans="1:4" ht="15" thickBot="1">
      <c r="A35" s="5"/>
      <c r="B35" s="63" t="str">
        <f>HYPERLINK("#'Figure 26,27'!B2","Figure 26")</f>
        <v>Figure 26</v>
      </c>
      <c r="C35" s="62" t="s">
        <v>62</v>
      </c>
      <c r="D35" s="5"/>
    </row>
    <row r="36" spans="1:4" ht="15" thickBot="1">
      <c r="A36" s="5"/>
      <c r="B36" s="63" t="str">
        <f>HYPERLINK("#'Figure 26,27'!B31","Figure 27")</f>
        <v>Figure 27</v>
      </c>
      <c r="C36" s="62" t="s">
        <v>63</v>
      </c>
      <c r="D36" s="5"/>
    </row>
    <row r="37" spans="1:4" ht="15" thickBot="1">
      <c r="A37" s="5"/>
      <c r="B37" s="63" t="str">
        <f>HYPERLINK("#'Figure 28,44,57,70,82,95'!B2","Figure 28")</f>
        <v>Figure 28</v>
      </c>
      <c r="C37" s="62" t="s">
        <v>64</v>
      </c>
      <c r="D37" s="5"/>
    </row>
    <row r="38" spans="1:4" ht="15" thickBot="1">
      <c r="A38" s="5"/>
      <c r="B38" s="63" t="str">
        <f>HYPERLINK("#'Figure 29'!B2","Figure 29")</f>
        <v>Figure 29</v>
      </c>
      <c r="C38" s="62" t="s">
        <v>65</v>
      </c>
      <c r="D38" s="5"/>
    </row>
    <row r="39" spans="1:4" ht="15" thickBot="1">
      <c r="A39" s="5"/>
      <c r="B39" s="63" t="str">
        <f>HYPERLINK("#'Figure 30'!B2","Figure 30")</f>
        <v>Figure 30</v>
      </c>
      <c r="C39" s="62" t="s">
        <v>66</v>
      </c>
      <c r="D39" s="5"/>
    </row>
    <row r="40" spans="1:4" ht="15" thickBot="1">
      <c r="A40" s="5"/>
      <c r="B40" s="63" t="str">
        <f>HYPERLINK("#'Figure 31'!B2","Figure 31")</f>
        <v>Figure 31</v>
      </c>
      <c r="C40" s="62" t="s">
        <v>67</v>
      </c>
      <c r="D40" s="5"/>
    </row>
    <row r="41" spans="1:4" ht="15" thickBot="1">
      <c r="A41" s="5"/>
      <c r="B41" s="63" t="str">
        <f>HYPERLINK("#'Figure 32'!B2","Figure 32")</f>
        <v>Figure 32</v>
      </c>
      <c r="C41" s="62" t="s">
        <v>68</v>
      </c>
      <c r="D41" s="5"/>
    </row>
    <row r="42" spans="1:4" ht="15" thickBot="1">
      <c r="A42" s="5"/>
      <c r="B42" s="63" t="str">
        <f>HYPERLINK("#'Figure 33,46,59,72,84'!B2","Figure 33")</f>
        <v>Figure 33</v>
      </c>
      <c r="C42" s="62" t="s">
        <v>69</v>
      </c>
      <c r="D42" s="5"/>
    </row>
    <row r="43" spans="1:4" ht="15" thickBot="1">
      <c r="A43" s="5"/>
      <c r="B43" s="63" t="str">
        <f>HYPERLINK("#'Figure 34,47,60,73,85'!B2","Figure 34")</f>
        <v>Figure 34</v>
      </c>
      <c r="C43" s="62" t="s">
        <v>70</v>
      </c>
      <c r="D43" s="5"/>
    </row>
    <row r="44" spans="1:4" ht="15" thickBot="1">
      <c r="A44" s="5"/>
      <c r="B44" s="63" t="str">
        <f>HYPERLINK("#'Figure 35,48,61,74,86'!B2","Figure 35")</f>
        <v>Figure 35</v>
      </c>
      <c r="C44" s="62" t="s">
        <v>71</v>
      </c>
      <c r="D44" s="5"/>
    </row>
    <row r="45" spans="1:4" ht="15" thickBot="1">
      <c r="A45" s="5"/>
      <c r="B45" s="63" t="str">
        <f>HYPERLINK("#'Figure 36,49,62,75,87'!B2","Figure 36")</f>
        <v>Figure 36</v>
      </c>
      <c r="C45" s="62" t="s">
        <v>72</v>
      </c>
      <c r="D45" s="5"/>
    </row>
    <row r="46" spans="1:4" ht="15" thickBot="1">
      <c r="A46" s="5"/>
      <c r="B46" s="63" t="str">
        <f>HYPERLINK("#'Figure 37,50,63,76,87'!B2","Figure 37")</f>
        <v>Figure 37</v>
      </c>
      <c r="C46" s="62" t="s">
        <v>73</v>
      </c>
      <c r="D46" s="5"/>
    </row>
    <row r="47" spans="1:4" ht="15" thickBot="1">
      <c r="A47" s="5"/>
      <c r="B47" s="63" t="str">
        <f>HYPERLINK("#'F 38,39,51,52,64,65,77,78,89,90'!B2","Figure 38")</f>
        <v>Figure 38</v>
      </c>
      <c r="C47" s="62" t="s">
        <v>74</v>
      </c>
      <c r="D47" s="5"/>
    </row>
    <row r="48" spans="1:4" ht="15" thickBot="1">
      <c r="A48" s="5"/>
      <c r="B48" s="63" t="str">
        <f>HYPERLINK("#'F 38,39,51,52,64,65,77,78,89,90'!B32","Figure 39")</f>
        <v>Figure 39</v>
      </c>
      <c r="C48" s="62" t="s">
        <v>75</v>
      </c>
      <c r="D48" s="5"/>
    </row>
    <row r="49" spans="1:4" ht="15" thickBot="1">
      <c r="A49" s="5"/>
      <c r="B49" s="63" t="str">
        <f>HYPERLINK("#'Figure 40,53,66,79,91'!B2","Figure 40")</f>
        <v>Figure 40</v>
      </c>
      <c r="C49" s="62" t="s">
        <v>76</v>
      </c>
      <c r="D49" s="5"/>
    </row>
    <row r="50" spans="1:4" ht="15" thickBot="1">
      <c r="A50" s="5"/>
      <c r="B50" s="63" t="str">
        <f>HYPERLINK("#'Figure 41,54,67,80,92'!B2","Figure 41")</f>
        <v>Figure 41</v>
      </c>
      <c r="C50" s="62" t="s">
        <v>77</v>
      </c>
      <c r="D50" s="5"/>
    </row>
    <row r="51" spans="1:4" ht="15" thickBot="1">
      <c r="A51" s="5"/>
      <c r="B51" s="63" t="str">
        <f>HYPERLINK("#'Figure 42,55,68,81,93'!B2","Figure 42")</f>
        <v>Figure 42</v>
      </c>
      <c r="C51" s="62" t="s">
        <v>78</v>
      </c>
      <c r="D51" s="5"/>
    </row>
    <row r="52" spans="1:4" ht="15" thickBot="1">
      <c r="A52" s="5"/>
      <c r="B52" s="63" t="str">
        <f>HYPERLINK("#'Figure 43,56,69,94'!B2","Figure 43")</f>
        <v>Figure 43</v>
      </c>
      <c r="C52" s="62" t="s">
        <v>79</v>
      </c>
      <c r="D52" s="5"/>
    </row>
    <row r="53" spans="1:4" ht="15" thickBot="1">
      <c r="A53" s="5"/>
      <c r="B53" s="63" t="str">
        <f>HYPERLINK("#'Figure 28,44,57,70,82,95'!B40","Figure 44")</f>
        <v>Figure 44</v>
      </c>
      <c r="C53" s="62" t="s">
        <v>80</v>
      </c>
      <c r="D53" s="5"/>
    </row>
    <row r="54" spans="1:4" ht="15" thickBot="1">
      <c r="A54" s="5"/>
      <c r="B54" s="63" t="str">
        <f>HYPERLINK("#'Figure 45,58,71,83,96'!B2","Figure 45")</f>
        <v>Figure 45</v>
      </c>
      <c r="C54" s="62" t="s">
        <v>81</v>
      </c>
      <c r="D54" s="5"/>
    </row>
    <row r="55" spans="1:4" ht="15" thickBot="1">
      <c r="A55" s="5"/>
      <c r="B55" s="63" t="str">
        <f>HYPERLINK("#'Figure 33,46,59,72,84'!B41","Figure 46")</f>
        <v>Figure 46</v>
      </c>
      <c r="C55" s="62" t="s">
        <v>82</v>
      </c>
      <c r="D55" s="5"/>
    </row>
    <row r="56" spans="1:4" ht="15" thickBot="1">
      <c r="A56" s="5"/>
      <c r="B56" s="63" t="str">
        <f>HYPERLINK("#'Figure 34,47,60,73,85'!B43","Figure 47")</f>
        <v>Figure 47</v>
      </c>
      <c r="C56" s="62" t="s">
        <v>83</v>
      </c>
      <c r="D56" s="5"/>
    </row>
    <row r="57" spans="1:4" ht="15" thickBot="1">
      <c r="A57" s="5"/>
      <c r="B57" s="63" t="str">
        <f>HYPERLINK("#'Figure 35,48,61,74,86'!B42","Figure 48")</f>
        <v>Figure 48</v>
      </c>
      <c r="C57" s="62" t="s">
        <v>84</v>
      </c>
      <c r="D57" s="5"/>
    </row>
    <row r="58" spans="1:4" ht="15" thickBot="1">
      <c r="A58" s="5"/>
      <c r="B58" s="63" t="str">
        <f>HYPERLINK("#'Figure 36,49,62,75,87'!B55","Figure 49")</f>
        <v>Figure 49</v>
      </c>
      <c r="C58" s="62" t="s">
        <v>85</v>
      </c>
      <c r="D58" s="5"/>
    </row>
    <row r="59" spans="1:4" ht="15" thickBot="1">
      <c r="A59" s="5"/>
      <c r="B59" s="63" t="str">
        <f>HYPERLINK("#'Figure 37,50,63,76,87'!B78","Figure 50")</f>
        <v>Figure 50</v>
      </c>
      <c r="C59" s="62" t="s">
        <v>86</v>
      </c>
      <c r="D59" s="5"/>
    </row>
    <row r="60" spans="1:4" ht="15" thickBot="1">
      <c r="A60" s="5"/>
      <c r="B60" s="63" t="str">
        <f>HYPERLINK("#'F 38,39,51,52,64,65,77,78,89,90'!B64","Figure 51")</f>
        <v>Figure 51</v>
      </c>
      <c r="C60" s="62" t="s">
        <v>87</v>
      </c>
      <c r="D60" s="5"/>
    </row>
    <row r="61" spans="1:4" ht="15" thickBot="1">
      <c r="A61" s="5"/>
      <c r="B61" s="63" t="str">
        <f>HYPERLINK("#'F 38,39,51,52,64,65,77,78,89,90'!B96","Figure 52")</f>
        <v>Figure 52</v>
      </c>
      <c r="C61" s="62" t="s">
        <v>88</v>
      </c>
      <c r="D61" s="5"/>
    </row>
    <row r="62" spans="1:4" ht="15" thickBot="1">
      <c r="A62" s="5"/>
      <c r="B62" s="63" t="str">
        <f>HYPERLINK("#'Figure 40,53,66,79,91'!B43","Figure 53")</f>
        <v>Figure 53</v>
      </c>
      <c r="C62" s="62" t="s">
        <v>89</v>
      </c>
      <c r="D62" s="5"/>
    </row>
    <row r="63" spans="1:4" ht="15" thickBot="1">
      <c r="A63" s="5"/>
      <c r="B63" s="63" t="str">
        <f>HYPERLINK("#'Figure 41,54,67,80,92'!B56","Figure 54")</f>
        <v>Figure 54</v>
      </c>
      <c r="C63" s="62" t="s">
        <v>90</v>
      </c>
      <c r="D63" s="5"/>
    </row>
    <row r="64" spans="1:4" ht="15" thickBot="1">
      <c r="A64" s="5"/>
      <c r="B64" s="63" t="str">
        <f>HYPERLINK("#'Figure 42,55,68,81,93'!B30","Figure 55")</f>
        <v>Figure 55</v>
      </c>
      <c r="C64" s="62" t="s">
        <v>91</v>
      </c>
      <c r="D64" s="5"/>
    </row>
    <row r="65" spans="1:4" ht="15" thickBot="1">
      <c r="A65" s="5"/>
      <c r="B65" s="63" t="str">
        <f>HYPERLINK("#'Figure 43,56,69,94'!B46","Figure 56")</f>
        <v>Figure 56</v>
      </c>
      <c r="C65" s="62" t="s">
        <v>92</v>
      </c>
      <c r="D65" s="5"/>
    </row>
    <row r="66" spans="1:4" ht="15" thickBot="1">
      <c r="A66" s="5"/>
      <c r="B66" s="63" t="str">
        <f>HYPERLINK("#'Figure 28,44,57,70,82,95'!B78","Figure 57")</f>
        <v>Figure 57</v>
      </c>
      <c r="C66" s="62" t="s">
        <v>93</v>
      </c>
      <c r="D66" s="5"/>
    </row>
    <row r="67" spans="1:4" ht="15" thickBot="1">
      <c r="A67" s="5"/>
      <c r="B67" s="63" t="str">
        <f>HYPERLINK("#'Figure 45,58,71,83,96'!B31","Figure 58")</f>
        <v>Figure 58</v>
      </c>
      <c r="C67" s="62" t="s">
        <v>94</v>
      </c>
      <c r="D67" s="5"/>
    </row>
    <row r="68" spans="1:4" ht="15" thickBot="1">
      <c r="A68" s="5"/>
      <c r="B68" s="63" t="str">
        <f>HYPERLINK("#'Figure 33,46,59,72,84'!B81","Figure 59")</f>
        <v>Figure 59</v>
      </c>
      <c r="C68" s="62" t="s">
        <v>95</v>
      </c>
      <c r="D68" s="5"/>
    </row>
    <row r="69" spans="1:4" ht="15" thickBot="1">
      <c r="A69" s="5"/>
      <c r="B69" s="63" t="str">
        <f>HYPERLINK("#'Figure 34,47,60,73,85'!B84","Figure 60")</f>
        <v>Figure 60</v>
      </c>
      <c r="C69" s="62" t="s">
        <v>96</v>
      </c>
      <c r="D69" s="5"/>
    </row>
    <row r="70" spans="1:4" ht="15" thickBot="1">
      <c r="A70" s="5"/>
      <c r="B70" s="63" t="str">
        <f>HYPERLINK("#'Figure 35,48,61,74,86'!B83","Figure 61")</f>
        <v>Figure 61</v>
      </c>
      <c r="C70" s="62" t="s">
        <v>97</v>
      </c>
      <c r="D70" s="5"/>
    </row>
    <row r="71" spans="1:4" ht="15" thickBot="1">
      <c r="A71" s="5"/>
      <c r="B71" s="63" t="str">
        <f>HYPERLINK("#'Figure 36,49,62,75,87'!B115","Figure 62")</f>
        <v>Figure 62</v>
      </c>
      <c r="C71" s="62" t="s">
        <v>98</v>
      </c>
      <c r="D71" s="5"/>
    </row>
    <row r="72" spans="1:4" ht="15" thickBot="1">
      <c r="A72" s="5"/>
      <c r="B72" s="63" t="str">
        <f>HYPERLINK("#'Figure 37,50,63,76,87'!B124","Figure 63")</f>
        <v>Figure 63</v>
      </c>
      <c r="C72" s="62" t="s">
        <v>99</v>
      </c>
      <c r="D72" s="5"/>
    </row>
    <row r="73" spans="1:4" ht="15" thickBot="1">
      <c r="A73" s="5"/>
      <c r="B73" s="63" t="str">
        <f>HYPERLINK("#'F 38,39,51,52,64,65,77,78,89,90'!B130","Figure 64")</f>
        <v>Figure 64</v>
      </c>
      <c r="C73" s="62" t="s">
        <v>100</v>
      </c>
      <c r="D73" s="5"/>
    </row>
    <row r="74" spans="1:4" ht="15" thickBot="1">
      <c r="A74" s="5"/>
      <c r="B74" s="63" t="str">
        <f>HYPERLINK("#'F 38,39,51,52,64,65,77,78,89,90'!B162","Figure 65")</f>
        <v>Figure 65</v>
      </c>
      <c r="C74" s="62" t="s">
        <v>101</v>
      </c>
      <c r="D74" s="5"/>
    </row>
    <row r="75" spans="1:4" ht="15" thickBot="1">
      <c r="A75" s="5"/>
      <c r="B75" s="63" t="str">
        <f>HYPERLINK("#'Figure 40,53,66,79,91'!B86","Figure 66")</f>
        <v>Figure 66</v>
      </c>
      <c r="C75" s="62" t="s">
        <v>102</v>
      </c>
      <c r="D75" s="5"/>
    </row>
    <row r="76" spans="1:4" ht="15" thickBot="1">
      <c r="A76" s="5"/>
      <c r="B76" s="63" t="str">
        <f>HYPERLINK("#'Figure 41,54,67,80,92'!B105","Figure 67")</f>
        <v>Figure 67</v>
      </c>
      <c r="C76" s="62" t="s">
        <v>103</v>
      </c>
      <c r="D76" s="5"/>
    </row>
    <row r="77" spans="1:4" ht="15" thickBot="1">
      <c r="A77" s="5"/>
      <c r="B77" s="63" t="str">
        <f>HYPERLINK("#'Figure 42,55,68,81,93'!B58","Figure 68")</f>
        <v>Figure 68</v>
      </c>
      <c r="C77" s="62" t="s">
        <v>104</v>
      </c>
      <c r="D77" s="5"/>
    </row>
    <row r="78" spans="1:4" ht="15" thickBot="1">
      <c r="A78" s="5"/>
      <c r="B78" s="63" t="str">
        <f>HYPERLINK("#'Figure 43,56,69,94'!B91","Figure 69")</f>
        <v>Figure 69</v>
      </c>
      <c r="C78" s="62" t="s">
        <v>105</v>
      </c>
      <c r="D78" s="5"/>
    </row>
    <row r="79" spans="1:4" ht="15" thickBot="1">
      <c r="A79" s="5"/>
      <c r="B79" s="63" t="str">
        <f>HYPERLINK("#'Figure 28,44,57,70,82,95'!B116","Figure 70")</f>
        <v>Figure 70</v>
      </c>
      <c r="C79" s="62" t="s">
        <v>106</v>
      </c>
      <c r="D79" s="5"/>
    </row>
    <row r="80" spans="1:4" ht="15" thickBot="1">
      <c r="A80" s="5"/>
      <c r="B80" s="63" t="str">
        <f>HYPERLINK("#'Figure 45,58,71,83,96'!B71","Figure 71")</f>
        <v>Figure 71</v>
      </c>
      <c r="C80" s="62" t="s">
        <v>107</v>
      </c>
      <c r="D80" s="5"/>
    </row>
    <row r="81" spans="1:4" ht="15" thickBot="1">
      <c r="A81" s="5"/>
      <c r="B81" s="63" t="str">
        <f>HYPERLINK("#'Figure 33,46,59,72,84'!B121","Figure 72")</f>
        <v>Figure 72</v>
      </c>
      <c r="C81" s="62" t="s">
        <v>108</v>
      </c>
      <c r="D81" s="5"/>
    </row>
    <row r="82" spans="1:4" ht="15" thickBot="1">
      <c r="A82" s="5"/>
      <c r="B82" s="63" t="str">
        <f>HYPERLINK("#'Figure 34,47,60,73,85'!B123","Figure 73")</f>
        <v>Figure 73</v>
      </c>
      <c r="C82" s="62" t="s">
        <v>109</v>
      </c>
      <c r="D82" s="5"/>
    </row>
    <row r="83" spans="1:4" ht="15" thickBot="1">
      <c r="A83" s="5"/>
      <c r="B83" s="63" t="str">
        <f>HYPERLINK("#'Figure 35,48,61,74,86'!B124","Figure 74")</f>
        <v>Figure 74</v>
      </c>
      <c r="C83" s="62" t="s">
        <v>110</v>
      </c>
      <c r="D83" s="5"/>
    </row>
    <row r="84" spans="1:4" ht="15" thickBot="1">
      <c r="A84" s="5"/>
      <c r="B84" s="63" t="str">
        <f>HYPERLINK("#'Figure 36,49,62,75,87'!B181","Figure 75")</f>
        <v>Figure 75</v>
      </c>
      <c r="C84" s="62" t="s">
        <v>111</v>
      </c>
      <c r="D84" s="5"/>
    </row>
    <row r="85" spans="1:4" ht="15" thickBot="1">
      <c r="A85" s="5"/>
      <c r="B85" s="63" t="str">
        <f>HYPERLINK("#'Figure 37,50,63,76,87'!B173","Figure 76")</f>
        <v>Figure 76</v>
      </c>
      <c r="C85" s="62" t="s">
        <v>112</v>
      </c>
      <c r="D85" s="5"/>
    </row>
    <row r="86" spans="1:4" ht="15" thickBot="1">
      <c r="A86" s="5"/>
      <c r="B86" s="63" t="str">
        <f>HYPERLINK("#'F 38,39,51,52,64,65,77,78,89,90'!B197","Figure 77")</f>
        <v>Figure 77</v>
      </c>
      <c r="C86" s="62" t="s">
        <v>113</v>
      </c>
      <c r="D86" s="5"/>
    </row>
    <row r="87" spans="1:4" ht="15" thickBot="1">
      <c r="A87" s="5"/>
      <c r="B87" s="63" t="str">
        <f>HYPERLINK("#'F 38,39,51,52,64,65,77,78,89,90'!B229","Figure 78")</f>
        <v>Figure 78</v>
      </c>
      <c r="C87" s="62" t="s">
        <v>114</v>
      </c>
      <c r="D87" s="5"/>
    </row>
    <row r="88" spans="1:4" ht="15" thickBot="1">
      <c r="A88" s="5"/>
      <c r="B88" s="63" t="str">
        <f>HYPERLINK("#'Figure 40,53,66,79,91'!B130","Figure 79")</f>
        <v>Figure 79</v>
      </c>
      <c r="C88" s="62" t="s">
        <v>115</v>
      </c>
      <c r="D88" s="5"/>
    </row>
    <row r="89" spans="1:4" ht="15" thickBot="1">
      <c r="A89" s="5"/>
      <c r="B89" s="63" t="str">
        <f>HYPERLINK("#'Figure 41,54,67,80,92'!B146","Figure 80")</f>
        <v>Figure 80</v>
      </c>
      <c r="C89" s="62" t="s">
        <v>116</v>
      </c>
      <c r="D89" s="5"/>
    </row>
    <row r="90" spans="1:4" ht="15" thickBot="1">
      <c r="A90" s="5"/>
      <c r="B90" s="63" t="str">
        <f>HYPERLINK("#'Figure 42,55,68,81,93'!B86","Figure 81")</f>
        <v>Figure 81</v>
      </c>
      <c r="C90" s="62" t="s">
        <v>117</v>
      </c>
      <c r="D90" s="5"/>
    </row>
    <row r="91" spans="1:4" ht="15" thickBot="1">
      <c r="A91" s="5"/>
      <c r="B91" s="63" t="str">
        <f>HYPERLINK("#'Figure 28,44,57,70,82,95'!B154","Figure 82")</f>
        <v>Figure 82</v>
      </c>
      <c r="C91" s="62" t="s">
        <v>118</v>
      </c>
      <c r="D91" s="5"/>
    </row>
    <row r="92" spans="1:4" ht="15" thickBot="1">
      <c r="A92" s="5"/>
      <c r="B92" s="63" t="str">
        <f>HYPERLINK("#'Figure 45,58,71,83,96'!B89","Figure 83")</f>
        <v>Figure 83</v>
      </c>
      <c r="C92" s="62" t="s">
        <v>119</v>
      </c>
      <c r="D92" s="5"/>
    </row>
    <row r="93" spans="1:4" ht="15" thickBot="1">
      <c r="A93" s="5"/>
      <c r="B93" s="63" t="str">
        <f>HYPERLINK("#'Figure 33,46,59,72,84'!B161","Figure 84")</f>
        <v>Figure 84</v>
      </c>
      <c r="C93" s="62" t="s">
        <v>120</v>
      </c>
      <c r="D93" s="5"/>
    </row>
    <row r="94" spans="1:4" ht="15" thickBot="1">
      <c r="A94" s="5"/>
      <c r="B94" s="63" t="str">
        <f>HYPERLINK("#'Figure 34,47,60,73,85'!B162","Figure 85")</f>
        <v>Figure 85</v>
      </c>
      <c r="C94" s="62" t="s">
        <v>121</v>
      </c>
      <c r="D94" s="5"/>
    </row>
    <row r="95" spans="1:4" ht="15" thickBot="1">
      <c r="A95" s="5"/>
      <c r="B95" s="63" t="str">
        <f>HYPERLINK("#'Figure 35,48,61,74,86'!B158","Figure 86")</f>
        <v>Figure 86</v>
      </c>
      <c r="C95" s="62" t="s">
        <v>122</v>
      </c>
      <c r="D95" s="5"/>
    </row>
    <row r="96" spans="1:4" ht="15" thickBot="1">
      <c r="A96" s="5"/>
      <c r="B96" s="63" t="str">
        <f>HYPERLINK("#'Figure 36,49,62,75,87'!B223","Figure 87")</f>
        <v>Figure 87</v>
      </c>
      <c r="C96" s="62" t="s">
        <v>123</v>
      </c>
      <c r="D96" s="5"/>
    </row>
    <row r="97" spans="1:4" ht="15" thickBot="1">
      <c r="A97" s="5"/>
      <c r="B97" s="63" t="str">
        <f>HYPERLINK("#'Figure 37,50,63,76,87'!B214","Figure 88")</f>
        <v>Figure 88</v>
      </c>
      <c r="C97" s="62" t="s">
        <v>124</v>
      </c>
      <c r="D97" s="5"/>
    </row>
    <row r="98" spans="1:4" ht="15" thickBot="1">
      <c r="A98" s="5"/>
      <c r="B98" s="63" t="str">
        <f>HYPERLINK("#'F 38,39,51,52,64,65,77,78,89,90'!B263","Figure 89")</f>
        <v>Figure 89</v>
      </c>
      <c r="C98" s="62" t="s">
        <v>125</v>
      </c>
      <c r="D98" s="5"/>
    </row>
    <row r="99" spans="1:4" ht="15" thickBot="1">
      <c r="A99" s="5"/>
      <c r="B99" s="63" t="str">
        <f>HYPERLINK("#'F 38,39,51,52,64,65,77,78,89,90'!B293","Figure 90")</f>
        <v>Figure 90</v>
      </c>
      <c r="C99" s="62" t="s">
        <v>126</v>
      </c>
      <c r="D99" s="5"/>
    </row>
    <row r="100" spans="1:4" ht="15" thickBot="1">
      <c r="A100" s="5"/>
      <c r="B100" s="63" t="str">
        <f>HYPERLINK("#'Figure 40,53,66,79,91'!B165","Figure 91")</f>
        <v>Figure 91</v>
      </c>
      <c r="C100" s="62" t="s">
        <v>127</v>
      </c>
      <c r="D100" s="5"/>
    </row>
    <row r="101" spans="1:4" ht="15" thickBot="1">
      <c r="A101" s="5"/>
      <c r="B101" s="63" t="str">
        <f>HYPERLINK("#'Figure 41,54,67,80,92'!B191","Figure 92")</f>
        <v>Figure 92</v>
      </c>
      <c r="C101" s="62" t="s">
        <v>128</v>
      </c>
      <c r="D101" s="5"/>
    </row>
    <row r="102" spans="1:4" ht="15" thickBot="1">
      <c r="A102" s="5"/>
      <c r="B102" s="63" t="str">
        <f>HYPERLINK("#'Figure 42,55,68,81,93'!B114","Figure 93")</f>
        <v>Figure 93</v>
      </c>
      <c r="C102" s="62" t="s">
        <v>129</v>
      </c>
      <c r="D102" s="5"/>
    </row>
    <row r="103" spans="1:4" ht="15" thickBot="1">
      <c r="A103" s="5"/>
      <c r="B103" s="63" t="str">
        <f>HYPERLINK("#'Figure 43,56,69,94'!B136","Figure 94")</f>
        <v>Figure 94</v>
      </c>
      <c r="C103" s="62" t="s">
        <v>130</v>
      </c>
      <c r="D103" s="5"/>
    </row>
    <row r="104" spans="1:4" ht="15" thickBot="1">
      <c r="A104" s="5"/>
      <c r="B104" s="63" t="str">
        <f>HYPERLINK("#'Figure 28,44,57,70,82,95'!B192","Figure 95")</f>
        <v>Figure 95</v>
      </c>
      <c r="C104" s="62" t="s">
        <v>131</v>
      </c>
      <c r="D104" s="5"/>
    </row>
    <row r="105" spans="1:4" ht="15" thickBot="1">
      <c r="A105" s="5"/>
      <c r="B105" s="63" t="str">
        <f>HYPERLINK("#'Figure 45,58,71,83,96'!B18","Figure 96")</f>
        <v>Figure 96</v>
      </c>
      <c r="C105" s="62" t="s">
        <v>132</v>
      </c>
      <c r="D105" s="5"/>
    </row>
    <row r="106" spans="1:4" ht="15" thickBot="1">
      <c r="A106" s="5"/>
      <c r="B106" s="63" t="str">
        <f>HYPERLINK("#'Figure 5,97'!B2","Figure 97")</f>
        <v>Figure 97</v>
      </c>
      <c r="C106" s="62" t="s">
        <v>45</v>
      </c>
      <c r="D106" s="5"/>
    </row>
    <row r="107" spans="1:4">
      <c r="A107" s="5"/>
      <c r="B107" s="6"/>
      <c r="C107" s="5"/>
      <c r="D107" s="5"/>
    </row>
    <row r="108" spans="1:4">
      <c r="A108" s="5"/>
      <c r="B108" s="6"/>
      <c r="C108" s="5"/>
      <c r="D108" s="5"/>
    </row>
    <row r="109" spans="1:4">
      <c r="A109" s="5"/>
      <c r="B109" s="6"/>
      <c r="C109" s="5"/>
      <c r="D109" s="5"/>
    </row>
  </sheetData>
  <pageMargins left="0.7" right="0.7" top="0.75" bottom="0.75"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848C28-088F-42EE-9DC8-E846270F9F0C}">
  <sheetPr>
    <tabColor theme="8" tint="0.79998168889431442"/>
  </sheetPr>
  <dimension ref="A1:E150"/>
  <sheetViews>
    <sheetView zoomScale="69" workbookViewId="0">
      <selection activeCell="G14" sqref="G14"/>
    </sheetView>
  </sheetViews>
  <sheetFormatPr defaultRowHeight="14.45"/>
  <cols>
    <col min="1" max="5" width="15.625" customWidth="1"/>
  </cols>
  <sheetData>
    <row r="1" spans="1:5">
      <c r="A1" s="69" t="s">
        <v>36</v>
      </c>
      <c r="B1" s="69"/>
      <c r="C1" s="69"/>
      <c r="D1" s="69"/>
      <c r="E1" s="69"/>
    </row>
    <row r="2" spans="1:5" s="19" customFormat="1" ht="29.1">
      <c r="A2" s="20" t="s">
        <v>133</v>
      </c>
      <c r="B2" s="20" t="s">
        <v>134</v>
      </c>
      <c r="C2" s="20" t="s">
        <v>135</v>
      </c>
      <c r="D2" s="20" t="s">
        <v>136</v>
      </c>
      <c r="E2" s="20" t="s">
        <v>137</v>
      </c>
    </row>
    <row r="3" spans="1:5">
      <c r="A3" t="s">
        <v>138</v>
      </c>
      <c r="B3">
        <v>132</v>
      </c>
      <c r="C3" t="s">
        <v>139</v>
      </c>
      <c r="D3">
        <v>0.40846507618327799</v>
      </c>
      <c r="E3">
        <v>0.138254989204112</v>
      </c>
    </row>
    <row r="4" spans="1:5">
      <c r="A4" t="s">
        <v>140</v>
      </c>
      <c r="B4">
        <v>220</v>
      </c>
      <c r="C4" t="s">
        <v>139</v>
      </c>
      <c r="D4">
        <v>0.39927057582305597</v>
      </c>
      <c r="E4">
        <v>0.156237767913086</v>
      </c>
    </row>
    <row r="5" spans="1:5">
      <c r="A5" t="s">
        <v>141</v>
      </c>
      <c r="B5">
        <v>330</v>
      </c>
      <c r="C5" t="s">
        <v>139</v>
      </c>
      <c r="D5">
        <v>0.16538866485032599</v>
      </c>
      <c r="E5">
        <v>6.4186304975607095E-2</v>
      </c>
    </row>
    <row r="6" spans="1:5">
      <c r="A6" t="s">
        <v>142</v>
      </c>
      <c r="B6">
        <v>330</v>
      </c>
      <c r="C6" t="s">
        <v>139</v>
      </c>
      <c r="D6">
        <v>0.16630275311857001</v>
      </c>
      <c r="E6">
        <v>5.9613517555659502E-2</v>
      </c>
    </row>
    <row r="7" spans="1:5">
      <c r="A7" t="s">
        <v>142</v>
      </c>
      <c r="B7">
        <v>500</v>
      </c>
      <c r="C7" t="s">
        <v>139</v>
      </c>
      <c r="D7">
        <v>0.16626288060869199</v>
      </c>
      <c r="E7">
        <v>5.94467678773326E-2</v>
      </c>
    </row>
    <row r="8" spans="1:5">
      <c r="A8" t="s">
        <v>143</v>
      </c>
      <c r="B8">
        <v>330</v>
      </c>
      <c r="C8" t="s">
        <v>139</v>
      </c>
      <c r="D8">
        <v>0.15852377330956399</v>
      </c>
      <c r="E8">
        <v>5.3721847336029298E-2</v>
      </c>
    </row>
    <row r="9" spans="1:5">
      <c r="A9" t="s">
        <v>143</v>
      </c>
      <c r="B9">
        <v>500</v>
      </c>
      <c r="C9" t="s">
        <v>139</v>
      </c>
      <c r="D9">
        <v>0.15869974231754899</v>
      </c>
      <c r="E9">
        <v>5.3798373320741999E-2</v>
      </c>
    </row>
    <row r="10" spans="1:5">
      <c r="A10" t="s">
        <v>144</v>
      </c>
      <c r="B10">
        <v>132</v>
      </c>
      <c r="C10" t="s">
        <v>139</v>
      </c>
      <c r="D10">
        <v>0.63644235680848404</v>
      </c>
      <c r="E10">
        <v>0.55561339775960294</v>
      </c>
    </row>
    <row r="11" spans="1:5">
      <c r="A11" t="s">
        <v>145</v>
      </c>
      <c r="B11">
        <v>330</v>
      </c>
      <c r="C11" t="s">
        <v>139</v>
      </c>
      <c r="D11">
        <v>0.16797153785400401</v>
      </c>
      <c r="E11">
        <v>4.9422426059786903E-2</v>
      </c>
    </row>
    <row r="12" spans="1:5">
      <c r="A12" t="s">
        <v>146</v>
      </c>
      <c r="B12">
        <v>330</v>
      </c>
      <c r="C12" t="s">
        <v>139</v>
      </c>
      <c r="D12">
        <v>0.160427464574635</v>
      </c>
      <c r="E12">
        <v>4.7054283541941397E-2</v>
      </c>
    </row>
    <row r="13" spans="1:5">
      <c r="A13" t="s">
        <v>147</v>
      </c>
      <c r="B13">
        <v>330</v>
      </c>
      <c r="C13" t="s">
        <v>139</v>
      </c>
      <c r="D13">
        <v>0.15663609258385999</v>
      </c>
      <c r="E13">
        <v>4.6326013784044898E-2</v>
      </c>
    </row>
    <row r="14" spans="1:5">
      <c r="A14" t="s">
        <v>148</v>
      </c>
      <c r="B14">
        <v>132</v>
      </c>
      <c r="C14" t="s">
        <v>139</v>
      </c>
      <c r="D14">
        <v>0.91993177035540896</v>
      </c>
      <c r="E14">
        <v>0.38329601738654101</v>
      </c>
    </row>
    <row r="15" spans="1:5">
      <c r="A15" t="s">
        <v>149</v>
      </c>
      <c r="B15">
        <v>132</v>
      </c>
      <c r="C15" t="s">
        <v>139</v>
      </c>
      <c r="D15">
        <v>0.17289786405820101</v>
      </c>
      <c r="E15">
        <v>5.5263331101850499E-2</v>
      </c>
    </row>
    <row r="16" spans="1:5">
      <c r="A16" t="s">
        <v>150</v>
      </c>
      <c r="B16">
        <v>132</v>
      </c>
      <c r="C16" t="s">
        <v>139</v>
      </c>
      <c r="D16">
        <v>0.87127903942823004</v>
      </c>
      <c r="E16">
        <v>0.218489350230511</v>
      </c>
    </row>
    <row r="17" spans="1:5">
      <c r="A17" t="s">
        <v>151</v>
      </c>
      <c r="B17">
        <v>132</v>
      </c>
      <c r="C17" t="s">
        <v>139</v>
      </c>
      <c r="D17">
        <v>0.162500422955246</v>
      </c>
      <c r="E17">
        <v>4.5031658320316498E-2</v>
      </c>
    </row>
    <row r="18" spans="1:5">
      <c r="A18" t="s">
        <v>152</v>
      </c>
      <c r="B18">
        <v>132</v>
      </c>
      <c r="C18" t="s">
        <v>139</v>
      </c>
      <c r="D18">
        <v>0.158935467491538</v>
      </c>
      <c r="E18">
        <v>6.2871073886878501E-2</v>
      </c>
    </row>
    <row r="19" spans="1:5">
      <c r="A19" t="s">
        <v>153</v>
      </c>
      <c r="B19">
        <v>132</v>
      </c>
      <c r="C19" t="s">
        <v>139</v>
      </c>
      <c r="D19">
        <v>0.16375853269596499</v>
      </c>
      <c r="E19">
        <v>4.1956722041692297E-2</v>
      </c>
    </row>
    <row r="20" spans="1:5">
      <c r="A20" t="s">
        <v>154</v>
      </c>
      <c r="B20">
        <v>132</v>
      </c>
      <c r="C20" t="s">
        <v>139</v>
      </c>
      <c r="D20">
        <v>0.163465793835714</v>
      </c>
      <c r="E20">
        <v>6.0755815020916301E-2</v>
      </c>
    </row>
    <row r="21" spans="1:5">
      <c r="A21" t="s">
        <v>155</v>
      </c>
      <c r="B21">
        <v>132</v>
      </c>
      <c r="C21" t="s">
        <v>139</v>
      </c>
      <c r="D21">
        <v>0.161809842221627</v>
      </c>
      <c r="E21">
        <v>4.2364501772289703E-2</v>
      </c>
    </row>
    <row r="22" spans="1:5">
      <c r="A22" t="s">
        <v>156</v>
      </c>
      <c r="B22">
        <v>330</v>
      </c>
      <c r="C22" t="s">
        <v>139</v>
      </c>
      <c r="D22">
        <v>0.161517940989787</v>
      </c>
      <c r="E22">
        <v>6.0797261119570498E-2</v>
      </c>
    </row>
    <row r="23" spans="1:5">
      <c r="A23" t="s">
        <v>152</v>
      </c>
      <c r="B23">
        <v>330</v>
      </c>
      <c r="C23" t="s">
        <v>139</v>
      </c>
      <c r="D23">
        <v>0.15898375258029901</v>
      </c>
      <c r="E23">
        <v>6.2867227439853707E-2</v>
      </c>
    </row>
    <row r="24" spans="1:5">
      <c r="A24" t="s">
        <v>157</v>
      </c>
      <c r="B24">
        <v>330</v>
      </c>
      <c r="C24" t="s">
        <v>139</v>
      </c>
      <c r="D24">
        <v>0.16433987862008001</v>
      </c>
      <c r="E24">
        <v>3.8364283623644399E-2</v>
      </c>
    </row>
    <row r="25" spans="1:5">
      <c r="A25" t="s">
        <v>158</v>
      </c>
      <c r="B25">
        <v>330</v>
      </c>
      <c r="C25" t="s">
        <v>139</v>
      </c>
      <c r="D25">
        <v>0.16160105464751701</v>
      </c>
      <c r="E25">
        <v>4.2136928210726503E-2</v>
      </c>
    </row>
    <row r="26" spans="1:5">
      <c r="A26" t="s">
        <v>159</v>
      </c>
      <c r="B26">
        <v>500</v>
      </c>
      <c r="C26" t="s">
        <v>139</v>
      </c>
      <c r="D26">
        <v>0.161775841591247</v>
      </c>
      <c r="E26">
        <v>6.06900738183343E-2</v>
      </c>
    </row>
    <row r="27" spans="1:5">
      <c r="A27" t="s">
        <v>160</v>
      </c>
      <c r="B27">
        <v>330</v>
      </c>
      <c r="C27" t="s">
        <v>139</v>
      </c>
      <c r="D27">
        <v>0.172851186769029</v>
      </c>
      <c r="E27">
        <v>4.7107954266801803E-2</v>
      </c>
    </row>
    <row r="28" spans="1:5">
      <c r="A28" t="s">
        <v>161</v>
      </c>
      <c r="B28">
        <v>330</v>
      </c>
      <c r="C28" t="s">
        <v>139</v>
      </c>
      <c r="D28">
        <v>0.17473522266928901</v>
      </c>
      <c r="E28">
        <v>5.2663180338555098E-2</v>
      </c>
    </row>
    <row r="29" spans="1:5">
      <c r="A29" t="s">
        <v>162</v>
      </c>
      <c r="B29">
        <v>132</v>
      </c>
      <c r="C29" t="s">
        <v>139</v>
      </c>
      <c r="D29">
        <v>0.229129683776917</v>
      </c>
      <c r="E29">
        <v>9.5698121239349801E-2</v>
      </c>
    </row>
    <row r="30" spans="1:5">
      <c r="A30" t="s">
        <v>162</v>
      </c>
      <c r="B30">
        <v>330</v>
      </c>
      <c r="C30" t="s">
        <v>139</v>
      </c>
      <c r="D30">
        <v>0.231026075027885</v>
      </c>
      <c r="E30">
        <v>9.8239876898237793E-2</v>
      </c>
    </row>
    <row r="31" spans="1:5">
      <c r="A31" t="s">
        <v>163</v>
      </c>
      <c r="B31">
        <v>132</v>
      </c>
      <c r="C31" t="s">
        <v>139</v>
      </c>
      <c r="D31">
        <v>0.90360782512610405</v>
      </c>
      <c r="E31">
        <v>0.441691365002505</v>
      </c>
    </row>
    <row r="32" spans="1:5">
      <c r="A32" t="s">
        <v>164</v>
      </c>
      <c r="B32">
        <v>132</v>
      </c>
      <c r="C32" t="s">
        <v>139</v>
      </c>
      <c r="D32">
        <v>0.18825719545045699</v>
      </c>
      <c r="E32">
        <v>4.2424799297844297E-2</v>
      </c>
    </row>
    <row r="33" spans="1:5">
      <c r="A33" t="s">
        <v>165</v>
      </c>
      <c r="B33">
        <v>132</v>
      </c>
      <c r="C33" t="s">
        <v>139</v>
      </c>
      <c r="D33">
        <v>0.30826633439165602</v>
      </c>
      <c r="E33">
        <v>7.9945022828412496E-2</v>
      </c>
    </row>
    <row r="34" spans="1:5">
      <c r="A34" t="s">
        <v>166</v>
      </c>
      <c r="B34">
        <v>330</v>
      </c>
      <c r="C34" t="s">
        <v>139</v>
      </c>
      <c r="D34">
        <v>0.15729869999076099</v>
      </c>
      <c r="E34">
        <v>5.8381975159013597E-2</v>
      </c>
    </row>
    <row r="35" spans="1:5">
      <c r="A35" t="s">
        <v>167</v>
      </c>
      <c r="B35">
        <v>330</v>
      </c>
      <c r="C35" t="s">
        <v>139</v>
      </c>
      <c r="D35">
        <v>0.22472157851178601</v>
      </c>
      <c r="E35">
        <v>8.8990744992468701E-2</v>
      </c>
    </row>
    <row r="36" spans="1:5">
      <c r="A36" t="s">
        <v>168</v>
      </c>
      <c r="B36">
        <v>330</v>
      </c>
      <c r="C36" t="s">
        <v>139</v>
      </c>
      <c r="D36">
        <v>0.234001323339112</v>
      </c>
      <c r="E36">
        <v>6.7571787307110998E-2</v>
      </c>
    </row>
    <row r="37" spans="1:5">
      <c r="A37" t="s">
        <v>169</v>
      </c>
      <c r="B37">
        <v>132</v>
      </c>
      <c r="C37" t="s">
        <v>139</v>
      </c>
      <c r="D37">
        <v>0.40635821697177399</v>
      </c>
      <c r="E37">
        <v>0.20722706095120799</v>
      </c>
    </row>
    <row r="38" spans="1:5">
      <c r="A38" t="s">
        <v>170</v>
      </c>
      <c r="B38">
        <v>132</v>
      </c>
      <c r="C38" t="s">
        <v>139</v>
      </c>
      <c r="D38">
        <v>0.26062913469420101</v>
      </c>
      <c r="E38">
        <v>7.4612371612051906E-2</v>
      </c>
    </row>
    <row r="39" spans="1:5">
      <c r="A39" t="s">
        <v>171</v>
      </c>
      <c r="B39">
        <v>330</v>
      </c>
      <c r="C39" t="s">
        <v>139</v>
      </c>
      <c r="D39">
        <v>0.15715704751439999</v>
      </c>
      <c r="E39">
        <v>8.5183902679333595E-2</v>
      </c>
    </row>
    <row r="40" spans="1:5">
      <c r="A40" t="s">
        <v>172</v>
      </c>
      <c r="B40">
        <v>132</v>
      </c>
      <c r="C40" t="s">
        <v>139</v>
      </c>
      <c r="D40">
        <v>0.70328269978968505</v>
      </c>
      <c r="E40">
        <v>0.177107261093739</v>
      </c>
    </row>
    <row r="41" spans="1:5">
      <c r="A41" t="s">
        <v>173</v>
      </c>
      <c r="B41">
        <v>132</v>
      </c>
      <c r="C41" t="s">
        <v>139</v>
      </c>
      <c r="D41">
        <v>0.64186785726147</v>
      </c>
      <c r="E41">
        <v>0.14904378775986701</v>
      </c>
    </row>
    <row r="42" spans="1:5">
      <c r="A42" t="s">
        <v>174</v>
      </c>
      <c r="B42">
        <v>330</v>
      </c>
      <c r="C42" t="s">
        <v>139</v>
      </c>
      <c r="D42">
        <v>0.137553048916949</v>
      </c>
      <c r="E42">
        <v>9.0412564085948305E-2</v>
      </c>
    </row>
    <row r="43" spans="1:5">
      <c r="A43" t="s">
        <v>175</v>
      </c>
      <c r="B43">
        <v>330</v>
      </c>
      <c r="C43" t="s">
        <v>139</v>
      </c>
      <c r="D43">
        <v>0.58599082756588705</v>
      </c>
      <c r="E43">
        <v>0.13963722088338701</v>
      </c>
    </row>
    <row r="44" spans="1:5">
      <c r="A44" t="s">
        <v>176</v>
      </c>
      <c r="B44">
        <v>220</v>
      </c>
      <c r="C44" t="s">
        <v>139</v>
      </c>
      <c r="D44">
        <v>0.50534946815986304</v>
      </c>
      <c r="E44">
        <v>0.150059454137243</v>
      </c>
    </row>
    <row r="45" spans="1:5">
      <c r="A45" t="s">
        <v>177</v>
      </c>
      <c r="B45">
        <v>220</v>
      </c>
      <c r="C45" t="s">
        <v>139</v>
      </c>
      <c r="D45">
        <v>0.40245956777236902</v>
      </c>
      <c r="E45">
        <v>0.14699869246257799</v>
      </c>
    </row>
    <row r="46" spans="1:5">
      <c r="A46" t="s">
        <v>178</v>
      </c>
      <c r="B46">
        <v>330</v>
      </c>
      <c r="C46" t="s">
        <v>139</v>
      </c>
      <c r="D46">
        <v>0.52950317250804102</v>
      </c>
      <c r="E46">
        <v>0.132522541966308</v>
      </c>
    </row>
    <row r="47" spans="1:5">
      <c r="A47" t="s">
        <v>179</v>
      </c>
      <c r="B47">
        <v>330</v>
      </c>
      <c r="C47" t="s">
        <v>139</v>
      </c>
      <c r="D47">
        <v>0.16759262386903701</v>
      </c>
      <c r="E47">
        <v>4.0842597066934903E-2</v>
      </c>
    </row>
    <row r="48" spans="1:5">
      <c r="A48" t="s">
        <v>180</v>
      </c>
      <c r="B48">
        <v>330</v>
      </c>
      <c r="C48" t="s">
        <v>139</v>
      </c>
      <c r="D48">
        <v>0.16933484738813301</v>
      </c>
      <c r="E48">
        <v>5.1786467914743499E-2</v>
      </c>
    </row>
    <row r="49" spans="1:5">
      <c r="A49" t="s">
        <v>181</v>
      </c>
      <c r="B49">
        <v>330</v>
      </c>
      <c r="C49" t="s">
        <v>182</v>
      </c>
      <c r="D49">
        <v>0.222914811215286</v>
      </c>
      <c r="E49">
        <v>6.0388663484747002E-2</v>
      </c>
    </row>
    <row r="50" spans="1:5">
      <c r="A50" t="s">
        <v>183</v>
      </c>
      <c r="B50">
        <v>330</v>
      </c>
      <c r="C50" t="s">
        <v>182</v>
      </c>
      <c r="D50">
        <v>0.22408884536978799</v>
      </c>
      <c r="E50">
        <v>6.2889061687634598E-2</v>
      </c>
    </row>
    <row r="51" spans="1:5">
      <c r="A51" t="s">
        <v>184</v>
      </c>
      <c r="B51">
        <v>275</v>
      </c>
      <c r="C51" t="s">
        <v>182</v>
      </c>
      <c r="D51">
        <v>0.224633904533977</v>
      </c>
      <c r="E51">
        <v>6.03668690568036E-2</v>
      </c>
    </row>
    <row r="52" spans="1:5">
      <c r="A52" t="s">
        <v>185</v>
      </c>
      <c r="B52">
        <v>275</v>
      </c>
      <c r="C52" t="s">
        <v>182</v>
      </c>
      <c r="D52">
        <v>0.225203511211198</v>
      </c>
      <c r="E52">
        <v>5.9048571441054999E-2</v>
      </c>
    </row>
    <row r="53" spans="1:5">
      <c r="A53" t="s">
        <v>186</v>
      </c>
      <c r="B53">
        <v>275</v>
      </c>
      <c r="C53" t="s">
        <v>182</v>
      </c>
      <c r="D53">
        <v>0.225748318520862</v>
      </c>
      <c r="E53">
        <v>5.4814751000523299E-2</v>
      </c>
    </row>
    <row r="54" spans="1:5">
      <c r="A54" t="s">
        <v>187</v>
      </c>
      <c r="B54">
        <v>275</v>
      </c>
      <c r="C54" t="s">
        <v>182</v>
      </c>
      <c r="D54">
        <v>0.22112149595528499</v>
      </c>
      <c r="E54">
        <v>5.3300408713418998E-2</v>
      </c>
    </row>
    <row r="55" spans="1:5">
      <c r="A55" t="s">
        <v>188</v>
      </c>
      <c r="B55">
        <v>275</v>
      </c>
      <c r="C55" t="s">
        <v>182</v>
      </c>
      <c r="D55">
        <v>0.22576156415161</v>
      </c>
      <c r="E55">
        <v>4.3939514330844698E-2</v>
      </c>
    </row>
    <row r="56" spans="1:5">
      <c r="A56" t="s">
        <v>189</v>
      </c>
      <c r="B56">
        <v>275</v>
      </c>
      <c r="C56" t="s">
        <v>182</v>
      </c>
      <c r="D56">
        <v>0.22400889895294601</v>
      </c>
      <c r="E56">
        <v>5.8681963552663897E-2</v>
      </c>
    </row>
    <row r="57" spans="1:5">
      <c r="A57" t="s">
        <v>190</v>
      </c>
      <c r="B57">
        <v>275</v>
      </c>
      <c r="C57" t="s">
        <v>182</v>
      </c>
      <c r="D57">
        <v>0.222970998145749</v>
      </c>
      <c r="E57">
        <v>8.5889737914124104E-2</v>
      </c>
    </row>
    <row r="58" spans="1:5">
      <c r="A58" t="s">
        <v>191</v>
      </c>
      <c r="B58">
        <v>132</v>
      </c>
      <c r="C58" t="s">
        <v>182</v>
      </c>
      <c r="D58">
        <v>0.21880279584491999</v>
      </c>
      <c r="E58">
        <v>9.44011141029482E-2</v>
      </c>
    </row>
    <row r="59" spans="1:5">
      <c r="A59" t="s">
        <v>192</v>
      </c>
      <c r="B59">
        <v>275</v>
      </c>
      <c r="C59" t="s">
        <v>182</v>
      </c>
      <c r="D59">
        <v>0.216663358752891</v>
      </c>
      <c r="E59">
        <v>5.3714183244031502E-2</v>
      </c>
    </row>
    <row r="60" spans="1:5">
      <c r="A60" t="s">
        <v>193</v>
      </c>
      <c r="B60">
        <v>275</v>
      </c>
      <c r="C60" t="s">
        <v>182</v>
      </c>
      <c r="D60">
        <v>0.215533725719463</v>
      </c>
      <c r="E60">
        <v>5.3690295730748197E-2</v>
      </c>
    </row>
    <row r="61" spans="1:5">
      <c r="A61" t="s">
        <v>194</v>
      </c>
      <c r="B61">
        <v>275</v>
      </c>
      <c r="C61" t="s">
        <v>182</v>
      </c>
      <c r="D61">
        <v>0.21627728419416101</v>
      </c>
      <c r="E61">
        <v>5.4749405811005201E-2</v>
      </c>
    </row>
    <row r="62" spans="1:5">
      <c r="A62" t="s">
        <v>195</v>
      </c>
      <c r="B62">
        <v>275</v>
      </c>
      <c r="C62" t="s">
        <v>182</v>
      </c>
      <c r="D62">
        <v>0.23403767662907499</v>
      </c>
      <c r="E62">
        <v>6.8718957358306798E-2</v>
      </c>
    </row>
    <row r="63" spans="1:5">
      <c r="A63" t="s">
        <v>196</v>
      </c>
      <c r="B63">
        <v>110</v>
      </c>
      <c r="C63" t="s">
        <v>182</v>
      </c>
      <c r="D63">
        <v>0.23458206860852401</v>
      </c>
      <c r="E63">
        <v>7.1150821140728404E-2</v>
      </c>
    </row>
    <row r="64" spans="1:5">
      <c r="A64" t="s">
        <v>196</v>
      </c>
      <c r="B64">
        <v>275</v>
      </c>
      <c r="C64" t="s">
        <v>182</v>
      </c>
      <c r="D64">
        <v>0.23440318861006901</v>
      </c>
      <c r="E64">
        <v>7.1180173606620697E-2</v>
      </c>
    </row>
    <row r="65" spans="1:5">
      <c r="A65" t="s">
        <v>197</v>
      </c>
      <c r="B65">
        <v>275</v>
      </c>
      <c r="C65" t="s">
        <v>182</v>
      </c>
      <c r="D65">
        <v>0.234953429223932</v>
      </c>
      <c r="E65">
        <v>7.5188289172134395E-2</v>
      </c>
    </row>
    <row r="66" spans="1:5">
      <c r="A66" t="s">
        <v>198</v>
      </c>
      <c r="B66">
        <v>275</v>
      </c>
      <c r="C66" t="s">
        <v>182</v>
      </c>
      <c r="D66">
        <v>0.23350535764081601</v>
      </c>
      <c r="E66">
        <v>7.2597307154650903E-2</v>
      </c>
    </row>
    <row r="67" spans="1:5">
      <c r="A67" t="s">
        <v>199</v>
      </c>
      <c r="B67">
        <v>275</v>
      </c>
      <c r="C67" t="s">
        <v>182</v>
      </c>
      <c r="D67">
        <v>0.234210912049128</v>
      </c>
      <c r="E67">
        <v>7.2150032293987795E-2</v>
      </c>
    </row>
    <row r="68" spans="1:5">
      <c r="A68" t="s">
        <v>200</v>
      </c>
      <c r="B68">
        <v>132</v>
      </c>
      <c r="C68" t="s">
        <v>182</v>
      </c>
      <c r="D68">
        <v>0.23173439332738199</v>
      </c>
      <c r="E68">
        <v>6.5260135638584099E-2</v>
      </c>
    </row>
    <row r="69" spans="1:5">
      <c r="A69" t="s">
        <v>201</v>
      </c>
      <c r="B69">
        <v>275</v>
      </c>
      <c r="C69" t="s">
        <v>182</v>
      </c>
      <c r="D69">
        <v>0.23150076097273001</v>
      </c>
      <c r="E69">
        <v>8.0527447505358105E-2</v>
      </c>
    </row>
    <row r="70" spans="1:5">
      <c r="A70" t="s">
        <v>202</v>
      </c>
      <c r="B70">
        <v>275</v>
      </c>
      <c r="C70" t="s">
        <v>182</v>
      </c>
      <c r="D70">
        <v>0.234525684227332</v>
      </c>
      <c r="E70">
        <v>7.9807133744525596E-2</v>
      </c>
    </row>
    <row r="71" spans="1:5">
      <c r="A71" t="s">
        <v>203</v>
      </c>
      <c r="B71">
        <v>275</v>
      </c>
      <c r="C71" t="s">
        <v>182</v>
      </c>
      <c r="D71">
        <v>0.23284959916645301</v>
      </c>
      <c r="E71">
        <v>6.40222934616866E-2</v>
      </c>
    </row>
    <row r="72" spans="1:5">
      <c r="A72" t="s">
        <v>204</v>
      </c>
      <c r="B72">
        <v>132</v>
      </c>
      <c r="C72" t="s">
        <v>182</v>
      </c>
      <c r="D72">
        <v>0.240575567460725</v>
      </c>
      <c r="E72">
        <v>6.7456442033402994E-2</v>
      </c>
    </row>
    <row r="73" spans="1:5">
      <c r="A73" t="s">
        <v>205</v>
      </c>
      <c r="B73">
        <v>110</v>
      </c>
      <c r="C73" t="s">
        <v>182</v>
      </c>
      <c r="D73">
        <v>0.234316687772292</v>
      </c>
      <c r="E73">
        <v>6.6763197757924803E-2</v>
      </c>
    </row>
    <row r="74" spans="1:5">
      <c r="A74" t="s">
        <v>206</v>
      </c>
      <c r="B74">
        <v>275</v>
      </c>
      <c r="C74" t="s">
        <v>182</v>
      </c>
      <c r="D74">
        <v>0.23537167776718501</v>
      </c>
      <c r="E74">
        <v>6.8570145036982597E-2</v>
      </c>
    </row>
    <row r="75" spans="1:5">
      <c r="A75" t="s">
        <v>207</v>
      </c>
      <c r="B75">
        <v>275</v>
      </c>
      <c r="C75" t="s">
        <v>182</v>
      </c>
      <c r="D75">
        <v>0.22199746402679599</v>
      </c>
      <c r="E75">
        <v>5.7299482957166498E-2</v>
      </c>
    </row>
    <row r="76" spans="1:5">
      <c r="A76" t="s">
        <v>208</v>
      </c>
      <c r="B76">
        <v>275</v>
      </c>
      <c r="C76" t="s">
        <v>182</v>
      </c>
      <c r="D76">
        <v>0.21955763400862399</v>
      </c>
      <c r="E76">
        <v>8.6653478001774406E-2</v>
      </c>
    </row>
    <row r="77" spans="1:5">
      <c r="A77" t="s">
        <v>209</v>
      </c>
      <c r="B77">
        <v>132</v>
      </c>
      <c r="C77" t="s">
        <v>182</v>
      </c>
      <c r="D77">
        <v>0.219325121104852</v>
      </c>
      <c r="E77">
        <v>7.6670188471976902E-2</v>
      </c>
    </row>
    <row r="78" spans="1:5">
      <c r="A78" t="s">
        <v>210</v>
      </c>
      <c r="B78">
        <v>275</v>
      </c>
      <c r="C78" t="s">
        <v>182</v>
      </c>
      <c r="D78">
        <v>0.233985863287972</v>
      </c>
      <c r="E78">
        <v>7.2061508332333796E-2</v>
      </c>
    </row>
    <row r="79" spans="1:5">
      <c r="A79" t="s">
        <v>211</v>
      </c>
      <c r="B79">
        <v>275</v>
      </c>
      <c r="C79" t="s">
        <v>182</v>
      </c>
      <c r="D79">
        <v>0.22337043125554601</v>
      </c>
      <c r="E79">
        <v>5.5503050550730203E-2</v>
      </c>
    </row>
    <row r="80" spans="1:5">
      <c r="A80" t="s">
        <v>212</v>
      </c>
      <c r="B80">
        <v>132</v>
      </c>
      <c r="C80" t="s">
        <v>182</v>
      </c>
      <c r="D80">
        <v>0.21873821092613099</v>
      </c>
      <c r="E80">
        <v>5.82446983387001E-2</v>
      </c>
    </row>
    <row r="81" spans="1:5">
      <c r="A81" t="s">
        <v>213</v>
      </c>
      <c r="B81">
        <v>275</v>
      </c>
      <c r="C81" t="s">
        <v>182</v>
      </c>
      <c r="D81">
        <v>0.2251936934746</v>
      </c>
      <c r="E81">
        <v>6.1169666205732803E-2</v>
      </c>
    </row>
    <row r="82" spans="1:5">
      <c r="A82" t="s">
        <v>214</v>
      </c>
      <c r="B82">
        <v>275</v>
      </c>
      <c r="C82" t="s">
        <v>182</v>
      </c>
      <c r="D82">
        <v>0.23173278497920999</v>
      </c>
      <c r="E82">
        <v>6.68876815143159E-2</v>
      </c>
    </row>
    <row r="83" spans="1:5">
      <c r="A83" t="s">
        <v>215</v>
      </c>
      <c r="B83">
        <v>275</v>
      </c>
      <c r="C83" t="s">
        <v>216</v>
      </c>
      <c r="D83">
        <v>0.51138834219113805</v>
      </c>
      <c r="E83">
        <v>0.253959681338565</v>
      </c>
    </row>
    <row r="84" spans="1:5">
      <c r="A84" t="s">
        <v>217</v>
      </c>
      <c r="B84">
        <v>275</v>
      </c>
      <c r="C84" t="s">
        <v>216</v>
      </c>
      <c r="D84">
        <v>0.50979895293022304</v>
      </c>
      <c r="E84">
        <v>0.24891937238256101</v>
      </c>
    </row>
    <row r="85" spans="1:5">
      <c r="A85" t="s">
        <v>218</v>
      </c>
      <c r="B85">
        <v>132</v>
      </c>
      <c r="C85" t="s">
        <v>216</v>
      </c>
      <c r="D85">
        <v>0.51059038144781299</v>
      </c>
      <c r="E85">
        <v>0.27953860801034203</v>
      </c>
    </row>
    <row r="86" spans="1:5">
      <c r="A86" t="s">
        <v>219</v>
      </c>
      <c r="B86">
        <v>275</v>
      </c>
      <c r="C86" t="s">
        <v>216</v>
      </c>
      <c r="D86">
        <v>0.514428119792114</v>
      </c>
      <c r="E86">
        <v>0.25997671655138399</v>
      </c>
    </row>
    <row r="87" spans="1:5">
      <c r="A87" t="s">
        <v>220</v>
      </c>
      <c r="B87">
        <v>132</v>
      </c>
      <c r="C87" t="s">
        <v>216</v>
      </c>
      <c r="D87">
        <v>0.65797634996346999</v>
      </c>
      <c r="E87">
        <v>0.36140959207464701</v>
      </c>
    </row>
    <row r="88" spans="1:5">
      <c r="A88" t="s">
        <v>221</v>
      </c>
      <c r="B88">
        <v>275</v>
      </c>
      <c r="C88" t="s">
        <v>216</v>
      </c>
      <c r="D88">
        <v>0.50330626576677395</v>
      </c>
      <c r="E88">
        <v>0.24673094034821599</v>
      </c>
    </row>
    <row r="89" spans="1:5">
      <c r="A89" t="s">
        <v>222</v>
      </c>
      <c r="B89">
        <v>275</v>
      </c>
      <c r="C89" t="s">
        <v>216</v>
      </c>
      <c r="D89">
        <v>0.52152016356453401</v>
      </c>
      <c r="E89">
        <v>0.29994442486580503</v>
      </c>
    </row>
    <row r="90" spans="1:5">
      <c r="A90" t="s">
        <v>223</v>
      </c>
      <c r="B90">
        <v>275</v>
      </c>
      <c r="C90" t="s">
        <v>216</v>
      </c>
      <c r="D90">
        <v>0.54242089309730601</v>
      </c>
      <c r="E90">
        <v>0.36905085532938903</v>
      </c>
    </row>
    <row r="91" spans="1:5">
      <c r="A91" t="s">
        <v>224</v>
      </c>
      <c r="B91">
        <v>275</v>
      </c>
      <c r="C91" t="s">
        <v>216</v>
      </c>
      <c r="D91">
        <v>0.50264522895832797</v>
      </c>
      <c r="E91">
        <v>0.266475688749372</v>
      </c>
    </row>
    <row r="92" spans="1:5">
      <c r="A92" t="s">
        <v>225</v>
      </c>
      <c r="B92">
        <v>132</v>
      </c>
      <c r="C92" t="s">
        <v>216</v>
      </c>
      <c r="D92">
        <v>0.53970780281080299</v>
      </c>
      <c r="E92">
        <v>0.41783074186227298</v>
      </c>
    </row>
    <row r="93" spans="1:5">
      <c r="A93" t="s">
        <v>226</v>
      </c>
      <c r="B93">
        <v>275</v>
      </c>
      <c r="C93" t="s">
        <v>216</v>
      </c>
      <c r="D93">
        <v>0.50399581452740105</v>
      </c>
      <c r="E93">
        <v>0.246048592864409</v>
      </c>
    </row>
    <row r="94" spans="1:5">
      <c r="A94" t="s">
        <v>227</v>
      </c>
      <c r="B94">
        <v>132</v>
      </c>
      <c r="C94" t="s">
        <v>216</v>
      </c>
      <c r="D94">
        <v>0.61012129184768804</v>
      </c>
      <c r="E94">
        <v>0.56132085539729604</v>
      </c>
    </row>
    <row r="95" spans="1:5">
      <c r="A95" t="s">
        <v>227</v>
      </c>
      <c r="B95">
        <v>275</v>
      </c>
      <c r="C95" t="s">
        <v>216</v>
      </c>
      <c r="D95">
        <v>0.56669282299327195</v>
      </c>
      <c r="E95">
        <v>0.48772473669371202</v>
      </c>
    </row>
    <row r="96" spans="1:5">
      <c r="A96" t="s">
        <v>228</v>
      </c>
      <c r="B96">
        <v>132</v>
      </c>
      <c r="C96" t="s">
        <v>216</v>
      </c>
      <c r="D96">
        <v>0.65425629128860996</v>
      </c>
      <c r="E96">
        <v>0.69148773649703199</v>
      </c>
    </row>
    <row r="97" spans="1:5">
      <c r="A97" t="s">
        <v>229</v>
      </c>
      <c r="B97">
        <v>132</v>
      </c>
      <c r="C97" t="s">
        <v>216</v>
      </c>
      <c r="D97">
        <v>0.64625867911527601</v>
      </c>
      <c r="E97">
        <v>0.36039260915607002</v>
      </c>
    </row>
    <row r="98" spans="1:5">
      <c r="A98" t="s">
        <v>230</v>
      </c>
      <c r="B98">
        <v>132</v>
      </c>
      <c r="C98" t="s">
        <v>216</v>
      </c>
      <c r="D98">
        <v>0.78616002570175203</v>
      </c>
      <c r="E98">
        <v>0.61946502301275297</v>
      </c>
    </row>
    <row r="99" spans="1:5">
      <c r="A99" t="s">
        <v>231</v>
      </c>
      <c r="B99">
        <v>132</v>
      </c>
      <c r="C99" t="s">
        <v>216</v>
      </c>
      <c r="D99">
        <v>0.562242554074597</v>
      </c>
      <c r="E99">
        <v>0.452951608295105</v>
      </c>
    </row>
    <row r="100" spans="1:5">
      <c r="A100" t="s">
        <v>232</v>
      </c>
      <c r="B100">
        <v>275</v>
      </c>
      <c r="C100" t="s">
        <v>216</v>
      </c>
      <c r="D100">
        <v>0.51137098696751904</v>
      </c>
      <c r="E100">
        <v>0.27528875772529898</v>
      </c>
    </row>
    <row r="101" spans="1:5">
      <c r="A101" t="s">
        <v>233</v>
      </c>
      <c r="B101">
        <v>275</v>
      </c>
      <c r="C101" t="s">
        <v>216</v>
      </c>
      <c r="D101">
        <v>0.50107761784308902</v>
      </c>
      <c r="E101">
        <v>0.26650305863025198</v>
      </c>
    </row>
    <row r="102" spans="1:5">
      <c r="A102" t="s">
        <v>234</v>
      </c>
      <c r="B102">
        <v>275</v>
      </c>
      <c r="C102" t="s">
        <v>216</v>
      </c>
      <c r="D102">
        <v>0.48469872453667301</v>
      </c>
      <c r="E102">
        <v>0.22092621324736</v>
      </c>
    </row>
    <row r="103" spans="1:5">
      <c r="A103" t="s">
        <v>235</v>
      </c>
      <c r="B103">
        <v>132</v>
      </c>
      <c r="C103" t="s">
        <v>216</v>
      </c>
      <c r="D103">
        <v>0.75650468484417699</v>
      </c>
      <c r="E103">
        <v>0.71978886239620699</v>
      </c>
    </row>
    <row r="104" spans="1:5">
      <c r="A104" t="s">
        <v>236</v>
      </c>
      <c r="B104">
        <v>220</v>
      </c>
      <c r="C104" t="s">
        <v>237</v>
      </c>
      <c r="D104">
        <v>3.3494530595209399E-3</v>
      </c>
      <c r="E104">
        <v>3.2172287129482698E-3</v>
      </c>
    </row>
    <row r="105" spans="1:5">
      <c r="A105" t="s">
        <v>238</v>
      </c>
      <c r="B105">
        <v>110</v>
      </c>
      <c r="C105" t="s">
        <v>237</v>
      </c>
      <c r="D105">
        <v>0.176628649456579</v>
      </c>
      <c r="E105">
        <v>0.210923740813554</v>
      </c>
    </row>
    <row r="106" spans="1:5">
      <c r="A106" t="s">
        <v>239</v>
      </c>
      <c r="B106">
        <v>110</v>
      </c>
      <c r="C106" t="s">
        <v>237</v>
      </c>
      <c r="D106">
        <v>0.125676271438769</v>
      </c>
      <c r="E106">
        <v>0.199099423084035</v>
      </c>
    </row>
    <row r="107" spans="1:5">
      <c r="A107" t="s">
        <v>240</v>
      </c>
      <c r="B107">
        <v>220</v>
      </c>
      <c r="C107" t="s">
        <v>237</v>
      </c>
      <c r="D107">
        <v>4.2752200543769697E-3</v>
      </c>
      <c r="E107">
        <v>3.2041853568677199E-3</v>
      </c>
    </row>
    <row r="108" spans="1:5">
      <c r="A108" t="s">
        <v>241</v>
      </c>
      <c r="B108">
        <v>110</v>
      </c>
      <c r="C108" t="s">
        <v>237</v>
      </c>
      <c r="D108">
        <v>5.1117888556140301E-3</v>
      </c>
      <c r="E108">
        <v>3.6344045310577801E-3</v>
      </c>
    </row>
    <row r="109" spans="1:5">
      <c r="A109" t="s">
        <v>242</v>
      </c>
      <c r="B109">
        <v>220</v>
      </c>
      <c r="C109" t="s">
        <v>237</v>
      </c>
      <c r="D109">
        <v>1.32496168409934E-3</v>
      </c>
      <c r="E109">
        <v>2.6890882777090802E-3</v>
      </c>
    </row>
    <row r="110" spans="1:5">
      <c r="A110" t="s">
        <v>243</v>
      </c>
      <c r="B110">
        <v>110</v>
      </c>
      <c r="C110" t="s">
        <v>237</v>
      </c>
      <c r="D110">
        <v>1.0806329071488801E-3</v>
      </c>
      <c r="E110">
        <v>3.00131313611284E-3</v>
      </c>
    </row>
    <row r="111" spans="1:5">
      <c r="A111" t="s">
        <v>244</v>
      </c>
      <c r="B111">
        <v>220</v>
      </c>
      <c r="C111" t="s">
        <v>237</v>
      </c>
      <c r="D111">
        <v>4.5990852049910798E-3</v>
      </c>
      <c r="E111">
        <v>3.7040572348686599E-3</v>
      </c>
    </row>
    <row r="112" spans="1:5">
      <c r="A112" t="s">
        <v>245</v>
      </c>
      <c r="B112">
        <v>110</v>
      </c>
      <c r="C112" t="s">
        <v>237</v>
      </c>
      <c r="D112">
        <v>2.9284908006306201E-3</v>
      </c>
      <c r="E112">
        <v>2.82893811731421E-3</v>
      </c>
    </row>
    <row r="113" spans="1:5">
      <c r="A113" t="s">
        <v>246</v>
      </c>
      <c r="B113">
        <v>220</v>
      </c>
      <c r="C113" t="s">
        <v>237</v>
      </c>
      <c r="D113">
        <v>5.5129060287931698E-3</v>
      </c>
      <c r="E113">
        <v>3.0280264308358801E-3</v>
      </c>
    </row>
    <row r="114" spans="1:5">
      <c r="A114" t="s">
        <v>247</v>
      </c>
      <c r="B114">
        <v>110</v>
      </c>
      <c r="C114" t="s">
        <v>237</v>
      </c>
      <c r="D114">
        <v>5.9455158479072498E-3</v>
      </c>
      <c r="E114">
        <v>4.4244306609315604E-3</v>
      </c>
    </row>
    <row r="115" spans="1:5">
      <c r="A115" t="s">
        <v>248</v>
      </c>
      <c r="B115">
        <v>220</v>
      </c>
      <c r="C115" t="s">
        <v>237</v>
      </c>
      <c r="D115">
        <v>5.4464159666186502E-3</v>
      </c>
      <c r="E115">
        <v>3.1102476635587102E-3</v>
      </c>
    </row>
    <row r="116" spans="1:5">
      <c r="A116" t="s">
        <v>249</v>
      </c>
      <c r="B116">
        <v>110</v>
      </c>
      <c r="C116" t="s">
        <v>237</v>
      </c>
      <c r="D116">
        <v>0.52942371872346905</v>
      </c>
      <c r="E116">
        <v>0.67353330729358296</v>
      </c>
    </row>
    <row r="117" spans="1:5">
      <c r="A117" t="s">
        <v>250</v>
      </c>
      <c r="B117">
        <v>110</v>
      </c>
      <c r="C117" t="s">
        <v>237</v>
      </c>
      <c r="D117">
        <v>1.6546276626721999E-2</v>
      </c>
      <c r="E117">
        <v>1.9793304947762599E-2</v>
      </c>
    </row>
    <row r="118" spans="1:5">
      <c r="A118" t="s">
        <v>251</v>
      </c>
      <c r="B118">
        <v>220</v>
      </c>
      <c r="C118" t="s">
        <v>237</v>
      </c>
      <c r="D118">
        <v>5.4363271246244899E-3</v>
      </c>
      <c r="E118">
        <v>3.6005132644099098E-3</v>
      </c>
    </row>
    <row r="119" spans="1:5">
      <c r="A119" t="s">
        <v>252</v>
      </c>
      <c r="B119">
        <v>220</v>
      </c>
      <c r="C119" t="s">
        <v>237</v>
      </c>
      <c r="D119">
        <v>3.8967611021024601E-3</v>
      </c>
      <c r="E119">
        <v>3.4017773999351899E-3</v>
      </c>
    </row>
    <row r="120" spans="1:5">
      <c r="A120" t="s">
        <v>253</v>
      </c>
      <c r="B120">
        <v>220</v>
      </c>
      <c r="C120" t="s">
        <v>254</v>
      </c>
      <c r="D120">
        <v>0.39071785510359403</v>
      </c>
      <c r="E120">
        <v>0.18106765892221</v>
      </c>
    </row>
    <row r="121" spans="1:5">
      <c r="A121" t="s">
        <v>255</v>
      </c>
      <c r="B121">
        <v>330</v>
      </c>
      <c r="C121" t="s">
        <v>254</v>
      </c>
      <c r="D121">
        <v>0.41030322840285299</v>
      </c>
      <c r="E121">
        <v>0.173100516381689</v>
      </c>
    </row>
    <row r="122" spans="1:5">
      <c r="A122" t="s">
        <v>256</v>
      </c>
      <c r="B122">
        <v>220</v>
      </c>
      <c r="C122" t="s">
        <v>254</v>
      </c>
      <c r="D122">
        <v>0.45992018446376398</v>
      </c>
      <c r="E122">
        <v>0.333698960112703</v>
      </c>
    </row>
    <row r="123" spans="1:5">
      <c r="A123" t="s">
        <v>257</v>
      </c>
      <c r="B123">
        <v>220</v>
      </c>
      <c r="C123" t="s">
        <v>254</v>
      </c>
      <c r="D123">
        <v>0.49117479648378398</v>
      </c>
      <c r="E123">
        <v>0.31484668108348801</v>
      </c>
    </row>
    <row r="124" spans="1:5">
      <c r="A124" t="s">
        <v>258</v>
      </c>
      <c r="B124">
        <v>220</v>
      </c>
      <c r="C124" t="s">
        <v>254</v>
      </c>
      <c r="D124">
        <v>0.45716847693537199</v>
      </c>
      <c r="E124">
        <v>0.35547634012637502</v>
      </c>
    </row>
    <row r="125" spans="1:5">
      <c r="A125" t="s">
        <v>259</v>
      </c>
      <c r="B125">
        <v>220</v>
      </c>
      <c r="C125" t="s">
        <v>254</v>
      </c>
      <c r="D125">
        <v>0.52992986493284799</v>
      </c>
      <c r="E125">
        <v>0.603293143005178</v>
      </c>
    </row>
    <row r="126" spans="1:5">
      <c r="A126" t="s">
        <v>260</v>
      </c>
      <c r="B126">
        <v>220</v>
      </c>
      <c r="C126" t="s">
        <v>254</v>
      </c>
      <c r="D126">
        <v>0.48389974830708199</v>
      </c>
      <c r="E126">
        <v>0.28498277843546499</v>
      </c>
    </row>
    <row r="127" spans="1:5">
      <c r="A127" t="s">
        <v>261</v>
      </c>
      <c r="B127">
        <v>220</v>
      </c>
      <c r="C127" t="s">
        <v>254</v>
      </c>
      <c r="D127">
        <v>0.54751687365464596</v>
      </c>
      <c r="E127">
        <v>0.58591607515257105</v>
      </c>
    </row>
    <row r="128" spans="1:5">
      <c r="A128" t="s">
        <v>262</v>
      </c>
      <c r="B128">
        <v>220</v>
      </c>
      <c r="C128" t="s">
        <v>254</v>
      </c>
      <c r="D128">
        <v>0.44463950104427102</v>
      </c>
      <c r="E128">
        <v>0.194045416637109</v>
      </c>
    </row>
    <row r="129" spans="1:5">
      <c r="A129" t="s">
        <v>263</v>
      </c>
      <c r="B129">
        <v>220</v>
      </c>
      <c r="C129" t="s">
        <v>254</v>
      </c>
      <c r="D129">
        <v>0.450401559363236</v>
      </c>
      <c r="E129">
        <v>0.19941604491010001</v>
      </c>
    </row>
    <row r="130" spans="1:5">
      <c r="A130" t="s">
        <v>264</v>
      </c>
      <c r="B130">
        <v>220</v>
      </c>
      <c r="C130" t="s">
        <v>254</v>
      </c>
      <c r="D130">
        <v>0.45118215111007898</v>
      </c>
      <c r="E130">
        <v>0.193803772954764</v>
      </c>
    </row>
    <row r="131" spans="1:5">
      <c r="A131" t="s">
        <v>265</v>
      </c>
      <c r="B131">
        <v>66</v>
      </c>
      <c r="C131" t="s">
        <v>254</v>
      </c>
      <c r="D131">
        <v>0.44768564143368</v>
      </c>
      <c r="E131">
        <v>0.20263239079815201</v>
      </c>
    </row>
    <row r="132" spans="1:5">
      <c r="A132" t="s">
        <v>266</v>
      </c>
      <c r="B132">
        <v>220</v>
      </c>
      <c r="C132" t="s">
        <v>254</v>
      </c>
      <c r="D132">
        <v>0.44027240006041002</v>
      </c>
      <c r="E132">
        <v>0.19807509307746199</v>
      </c>
    </row>
    <row r="133" spans="1:5">
      <c r="A133" t="s">
        <v>267</v>
      </c>
      <c r="B133">
        <v>500</v>
      </c>
      <c r="C133" t="s">
        <v>254</v>
      </c>
      <c r="D133">
        <v>0.43697032806129099</v>
      </c>
      <c r="E133">
        <v>0.193051817583828</v>
      </c>
    </row>
    <row r="134" spans="1:5">
      <c r="A134" t="s">
        <v>268</v>
      </c>
      <c r="B134">
        <v>220</v>
      </c>
      <c r="C134" t="s">
        <v>254</v>
      </c>
      <c r="D134">
        <v>0.437027717532256</v>
      </c>
      <c r="E134">
        <v>0.19288183087590699</v>
      </c>
    </row>
    <row r="135" spans="1:5">
      <c r="A135" t="s">
        <v>269</v>
      </c>
      <c r="B135">
        <v>220</v>
      </c>
      <c r="C135" t="s">
        <v>254</v>
      </c>
      <c r="D135">
        <v>0.443222808302212</v>
      </c>
      <c r="E135">
        <v>0.30999135393995098</v>
      </c>
    </row>
    <row r="136" spans="1:5">
      <c r="A136" t="s">
        <v>270</v>
      </c>
      <c r="B136">
        <v>220</v>
      </c>
      <c r="C136" t="s">
        <v>254</v>
      </c>
      <c r="D136">
        <v>0.46710862782866402</v>
      </c>
      <c r="E136">
        <v>0.309110166062179</v>
      </c>
    </row>
    <row r="137" spans="1:5">
      <c r="A137" t="s">
        <v>271</v>
      </c>
      <c r="B137">
        <v>220</v>
      </c>
      <c r="C137" t="s">
        <v>254</v>
      </c>
      <c r="D137">
        <v>0.44802869499351</v>
      </c>
      <c r="E137">
        <v>0.206741388724372</v>
      </c>
    </row>
    <row r="138" spans="1:5">
      <c r="A138" t="s">
        <v>272</v>
      </c>
      <c r="B138">
        <v>500</v>
      </c>
      <c r="C138" t="s">
        <v>254</v>
      </c>
      <c r="D138">
        <v>0.444145424151283</v>
      </c>
      <c r="E138">
        <v>0.202225723064829</v>
      </c>
    </row>
    <row r="139" spans="1:5">
      <c r="A139" t="s">
        <v>273</v>
      </c>
      <c r="B139">
        <v>220</v>
      </c>
      <c r="C139" t="s">
        <v>254</v>
      </c>
      <c r="D139">
        <v>0.42156102050017702</v>
      </c>
      <c r="E139">
        <v>0.36969965057078003</v>
      </c>
    </row>
    <row r="140" spans="1:5">
      <c r="A140" t="s">
        <v>274</v>
      </c>
      <c r="B140">
        <v>500</v>
      </c>
      <c r="C140" t="s">
        <v>254</v>
      </c>
      <c r="D140">
        <v>0.37801712324273801</v>
      </c>
      <c r="E140">
        <v>0.14859840343917899</v>
      </c>
    </row>
    <row r="141" spans="1:5">
      <c r="A141" t="s">
        <v>275</v>
      </c>
      <c r="B141">
        <v>500</v>
      </c>
      <c r="C141" t="s">
        <v>254</v>
      </c>
      <c r="D141">
        <v>0.43035992850434002</v>
      </c>
      <c r="E141">
        <v>0.20726098348417801</v>
      </c>
    </row>
    <row r="142" spans="1:5">
      <c r="A142" t="s">
        <v>276</v>
      </c>
      <c r="B142">
        <v>220</v>
      </c>
      <c r="C142" t="s">
        <v>254</v>
      </c>
      <c r="D142">
        <v>0.82744010760116204</v>
      </c>
      <c r="E142">
        <v>0.73196179744104894</v>
      </c>
    </row>
    <row r="143" spans="1:5">
      <c r="A143" t="s">
        <v>277</v>
      </c>
      <c r="B143">
        <v>220</v>
      </c>
      <c r="C143" t="s">
        <v>254</v>
      </c>
      <c r="D143">
        <v>0.85540201681960004</v>
      </c>
      <c r="E143">
        <v>0.74029765230870204</v>
      </c>
    </row>
    <row r="144" spans="1:5">
      <c r="A144" t="s">
        <v>278</v>
      </c>
      <c r="B144">
        <v>220</v>
      </c>
      <c r="C144" t="s">
        <v>254</v>
      </c>
      <c r="D144">
        <v>0.83353962020975303</v>
      </c>
      <c r="E144">
        <v>0.71928976294764502</v>
      </c>
    </row>
    <row r="145" spans="1:5">
      <c r="A145" t="s">
        <v>279</v>
      </c>
      <c r="B145">
        <v>220</v>
      </c>
      <c r="C145" t="s">
        <v>254</v>
      </c>
      <c r="D145">
        <v>0.38950395778788899</v>
      </c>
      <c r="E145">
        <v>0.12534599992923701</v>
      </c>
    </row>
    <row r="146" spans="1:5">
      <c r="A146" t="s">
        <v>280</v>
      </c>
      <c r="B146">
        <v>220</v>
      </c>
      <c r="C146" t="s">
        <v>254</v>
      </c>
      <c r="D146">
        <v>0.42160809296175</v>
      </c>
      <c r="E146">
        <v>0.22800708281058901</v>
      </c>
    </row>
    <row r="147" spans="1:5">
      <c r="A147" t="s">
        <v>281</v>
      </c>
      <c r="B147">
        <v>220</v>
      </c>
      <c r="C147" t="s">
        <v>254</v>
      </c>
      <c r="D147">
        <v>0.44531297258902902</v>
      </c>
      <c r="E147">
        <v>0.19958812375839799</v>
      </c>
    </row>
    <row r="148" spans="1:5">
      <c r="A148" t="s">
        <v>282</v>
      </c>
      <c r="B148">
        <v>220</v>
      </c>
      <c r="C148" t="s">
        <v>254</v>
      </c>
      <c r="D148">
        <v>0.44511708346811102</v>
      </c>
      <c r="E148">
        <v>0.20494496265221501</v>
      </c>
    </row>
    <row r="149" spans="1:5">
      <c r="A149" t="s">
        <v>283</v>
      </c>
      <c r="B149">
        <v>220</v>
      </c>
      <c r="C149" t="s">
        <v>254</v>
      </c>
      <c r="D149">
        <v>0.44102247645569898</v>
      </c>
      <c r="E149">
        <v>0.20368490382962601</v>
      </c>
    </row>
    <row r="150" spans="1:5">
      <c r="A150" t="s">
        <v>284</v>
      </c>
      <c r="B150">
        <v>220</v>
      </c>
      <c r="C150" t="s">
        <v>254</v>
      </c>
      <c r="D150">
        <v>0.446539174728036</v>
      </c>
      <c r="E150">
        <v>0.20251693672988999</v>
      </c>
    </row>
  </sheetData>
  <mergeCells count="1">
    <mergeCell ref="A1:E1"/>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CCFAE8-4EDD-4948-90CA-8C174549F28A}">
  <sheetPr>
    <tabColor theme="8" tint="0.79998168889431442"/>
  </sheetPr>
  <dimension ref="A1:E151"/>
  <sheetViews>
    <sheetView zoomScale="70" zoomScaleNormal="70" workbookViewId="0">
      <selection activeCell="F2" sqref="F1:G1048576"/>
    </sheetView>
  </sheetViews>
  <sheetFormatPr defaultRowHeight="14.45"/>
  <cols>
    <col min="1" max="5" width="15.625" customWidth="1"/>
  </cols>
  <sheetData>
    <row r="1" spans="1:5">
      <c r="A1" s="69" t="s">
        <v>37</v>
      </c>
      <c r="B1" s="69"/>
      <c r="C1" s="69"/>
      <c r="D1" s="69"/>
      <c r="E1" s="69"/>
    </row>
    <row r="2" spans="1:5" s="19" customFormat="1" ht="29.1">
      <c r="A2" s="20" t="s">
        <v>133</v>
      </c>
      <c r="B2" s="20" t="s">
        <v>134</v>
      </c>
      <c r="C2" s="20" t="s">
        <v>135</v>
      </c>
      <c r="D2" s="20" t="s">
        <v>136</v>
      </c>
      <c r="E2" s="20" t="s">
        <v>137</v>
      </c>
    </row>
    <row r="3" spans="1:5">
      <c r="A3" t="s">
        <v>138</v>
      </c>
      <c r="B3">
        <v>132</v>
      </c>
      <c r="C3" t="s">
        <v>139</v>
      </c>
      <c r="D3">
        <v>3.7263203002018103E-2</v>
      </c>
      <c r="E3">
        <v>1.7691595148071799E-2</v>
      </c>
    </row>
    <row r="4" spans="1:5">
      <c r="A4" t="s">
        <v>140</v>
      </c>
      <c r="B4">
        <v>220</v>
      </c>
      <c r="C4" t="s">
        <v>139</v>
      </c>
      <c r="D4">
        <v>1.7550018083951999E-2</v>
      </c>
      <c r="E4">
        <v>1.44730006767413E-2</v>
      </c>
    </row>
    <row r="5" spans="1:5">
      <c r="A5" t="s">
        <v>141</v>
      </c>
      <c r="B5">
        <v>330</v>
      </c>
      <c r="C5" t="s">
        <v>139</v>
      </c>
      <c r="D5">
        <v>6.8143830092526304E-4</v>
      </c>
      <c r="E5">
        <v>3.2050007538297898E-4</v>
      </c>
    </row>
    <row r="6" spans="1:5">
      <c r="A6" t="s">
        <v>142</v>
      </c>
      <c r="B6">
        <v>330</v>
      </c>
      <c r="C6" t="s">
        <v>139</v>
      </c>
      <c r="D6">
        <v>6.2706120374311704E-4</v>
      </c>
      <c r="E6">
        <v>2.69545334652954E-4</v>
      </c>
    </row>
    <row r="7" spans="1:5">
      <c r="A7" t="s">
        <v>142</v>
      </c>
      <c r="B7">
        <v>500</v>
      </c>
      <c r="C7" t="s">
        <v>139</v>
      </c>
      <c r="D7">
        <v>6.20708622661725E-4</v>
      </c>
      <c r="E7">
        <v>2.6242018582944799E-4</v>
      </c>
    </row>
    <row r="8" spans="1:5">
      <c r="A8" t="s">
        <v>143</v>
      </c>
      <c r="B8">
        <v>330</v>
      </c>
      <c r="C8" t="s">
        <v>139</v>
      </c>
      <c r="D8">
        <v>5.8140857110100498E-4</v>
      </c>
      <c r="E8">
        <v>2.9870602700254802E-4</v>
      </c>
    </row>
    <row r="9" spans="1:5">
      <c r="A9" t="s">
        <v>143</v>
      </c>
      <c r="B9">
        <v>500</v>
      </c>
      <c r="C9" t="s">
        <v>139</v>
      </c>
      <c r="D9">
        <v>5.71088643968931E-4</v>
      </c>
      <c r="E9">
        <v>4.10141410942532E-4</v>
      </c>
    </row>
    <row r="10" spans="1:5">
      <c r="A10" t="s">
        <v>144</v>
      </c>
      <c r="B10">
        <v>132</v>
      </c>
      <c r="C10" t="s">
        <v>139</v>
      </c>
      <c r="D10">
        <v>0.60019172949059996</v>
      </c>
      <c r="E10">
        <v>0.530991961062938</v>
      </c>
    </row>
    <row r="11" spans="1:5">
      <c r="A11" t="s">
        <v>285</v>
      </c>
      <c r="B11">
        <v>330</v>
      </c>
      <c r="C11" t="s">
        <v>139</v>
      </c>
      <c r="D11">
        <v>4.2769637302408897E-4</v>
      </c>
      <c r="E11">
        <v>2.2251979847931399E-4</v>
      </c>
    </row>
    <row r="12" spans="1:5">
      <c r="A12" t="s">
        <v>145</v>
      </c>
      <c r="B12">
        <v>330</v>
      </c>
      <c r="C12" t="s">
        <v>139</v>
      </c>
      <c r="D12">
        <v>0.14226129916458</v>
      </c>
      <c r="E12">
        <v>5.5034136452637203E-2</v>
      </c>
    </row>
    <row r="13" spans="1:5">
      <c r="A13" t="s">
        <v>146</v>
      </c>
      <c r="B13">
        <v>330</v>
      </c>
      <c r="C13" t="s">
        <v>139</v>
      </c>
      <c r="D13">
        <v>0.128214507153395</v>
      </c>
      <c r="E13">
        <v>5.2336834742718101E-2</v>
      </c>
    </row>
    <row r="14" spans="1:5">
      <c r="A14" t="s">
        <v>147</v>
      </c>
      <c r="B14">
        <v>330</v>
      </c>
      <c r="C14" t="s">
        <v>139</v>
      </c>
      <c r="D14">
        <v>6.7024850138805797E-2</v>
      </c>
      <c r="E14">
        <v>2.7911794168915E-2</v>
      </c>
    </row>
    <row r="15" spans="1:5">
      <c r="A15" t="s">
        <v>148</v>
      </c>
      <c r="B15">
        <v>132</v>
      </c>
      <c r="C15" t="s">
        <v>139</v>
      </c>
      <c r="D15">
        <v>0.928940919385981</v>
      </c>
      <c r="E15">
        <v>0.43116160915141499</v>
      </c>
    </row>
    <row r="16" spans="1:5">
      <c r="A16" t="s">
        <v>149</v>
      </c>
      <c r="B16">
        <v>132</v>
      </c>
      <c r="C16" t="s">
        <v>139</v>
      </c>
      <c r="D16">
        <v>5.6422721382562303E-2</v>
      </c>
      <c r="E16">
        <v>1.29953247483018E-2</v>
      </c>
    </row>
    <row r="17" spans="1:5">
      <c r="A17" t="s">
        <v>150</v>
      </c>
      <c r="B17">
        <v>132</v>
      </c>
      <c r="C17" t="s">
        <v>139</v>
      </c>
      <c r="D17">
        <v>0.88610938071902301</v>
      </c>
      <c r="E17">
        <v>0.24634909747177799</v>
      </c>
    </row>
    <row r="18" spans="1:5">
      <c r="A18" t="s">
        <v>151</v>
      </c>
      <c r="B18">
        <v>132</v>
      </c>
      <c r="C18" t="s">
        <v>139</v>
      </c>
      <c r="D18">
        <v>5.6251265186124601E-4</v>
      </c>
      <c r="E18">
        <v>2.99468547734993E-4</v>
      </c>
    </row>
    <row r="19" spans="1:5">
      <c r="A19" t="s">
        <v>152</v>
      </c>
      <c r="B19">
        <v>132</v>
      </c>
      <c r="C19" t="s">
        <v>139</v>
      </c>
      <c r="D19">
        <v>1.86585276618667E-3</v>
      </c>
      <c r="E19">
        <v>5.4759369940604596E-4</v>
      </c>
    </row>
    <row r="20" spans="1:5">
      <c r="A20" t="s">
        <v>153</v>
      </c>
      <c r="B20">
        <v>132</v>
      </c>
      <c r="C20" t="s">
        <v>139</v>
      </c>
      <c r="D20">
        <v>6.26992430222461E-4</v>
      </c>
      <c r="E20">
        <v>1.4466883357055999E-4</v>
      </c>
    </row>
    <row r="21" spans="1:5">
      <c r="A21" t="s">
        <v>154</v>
      </c>
      <c r="B21">
        <v>132</v>
      </c>
      <c r="C21" t="s">
        <v>139</v>
      </c>
      <c r="D21">
        <v>5.9500373844989496E-4</v>
      </c>
      <c r="E21">
        <v>4.5979536194218302E-4</v>
      </c>
    </row>
    <row r="22" spans="1:5">
      <c r="A22" t="s">
        <v>155</v>
      </c>
      <c r="B22">
        <v>132</v>
      </c>
      <c r="C22" t="s">
        <v>139</v>
      </c>
      <c r="D22">
        <v>5.95779960313236E-4</v>
      </c>
      <c r="E22">
        <v>1.71401229813294E-4</v>
      </c>
    </row>
    <row r="23" spans="1:5">
      <c r="A23" t="s">
        <v>156</v>
      </c>
      <c r="B23">
        <v>330</v>
      </c>
      <c r="C23" t="s">
        <v>139</v>
      </c>
      <c r="D23">
        <v>5.9119808341667702E-4</v>
      </c>
      <c r="E23">
        <v>4.53324150967326E-4</v>
      </c>
    </row>
    <row r="24" spans="1:5">
      <c r="A24" t="s">
        <v>152</v>
      </c>
      <c r="B24">
        <v>330</v>
      </c>
      <c r="C24" t="s">
        <v>139</v>
      </c>
      <c r="D24">
        <v>1.86426724375377E-3</v>
      </c>
      <c r="E24">
        <v>5.5018109932714E-4</v>
      </c>
    </row>
    <row r="25" spans="1:5">
      <c r="A25" t="s">
        <v>157</v>
      </c>
      <c r="B25">
        <v>330</v>
      </c>
      <c r="C25" t="s">
        <v>139</v>
      </c>
      <c r="D25">
        <v>6.1937537895528905E-4</v>
      </c>
      <c r="E25">
        <v>1.5011645392870501E-4</v>
      </c>
    </row>
    <row r="26" spans="1:5">
      <c r="A26" t="s">
        <v>158</v>
      </c>
      <c r="B26">
        <v>330</v>
      </c>
      <c r="C26" t="s">
        <v>139</v>
      </c>
      <c r="D26">
        <v>5.9209498590950805E-4</v>
      </c>
      <c r="E26">
        <v>1.6471900321934899E-4</v>
      </c>
    </row>
    <row r="27" spans="1:5">
      <c r="A27" t="s">
        <v>159</v>
      </c>
      <c r="B27">
        <v>500</v>
      </c>
      <c r="C27" t="s">
        <v>139</v>
      </c>
      <c r="D27">
        <v>5.8987821037159705E-4</v>
      </c>
      <c r="E27">
        <v>4.50022083292145E-4</v>
      </c>
    </row>
    <row r="28" spans="1:5">
      <c r="A28" t="s">
        <v>160</v>
      </c>
      <c r="B28">
        <v>330</v>
      </c>
      <c r="C28" t="s">
        <v>139</v>
      </c>
      <c r="D28">
        <v>6.9862546193144505E-4</v>
      </c>
      <c r="E28">
        <v>2.55240091769137E-4</v>
      </c>
    </row>
    <row r="29" spans="1:5">
      <c r="A29" t="s">
        <v>161</v>
      </c>
      <c r="B29">
        <v>330</v>
      </c>
      <c r="C29" t="s">
        <v>139</v>
      </c>
      <c r="D29">
        <v>1.87816440489141E-3</v>
      </c>
      <c r="E29">
        <v>8.1476526563062303E-4</v>
      </c>
    </row>
    <row r="30" spans="1:5">
      <c r="A30" t="s">
        <v>162</v>
      </c>
      <c r="B30">
        <v>132</v>
      </c>
      <c r="C30" t="s">
        <v>139</v>
      </c>
      <c r="D30">
        <v>5.08351004251619E-2</v>
      </c>
      <c r="E30">
        <v>3.0808571803496498E-2</v>
      </c>
    </row>
    <row r="31" spans="1:5">
      <c r="A31" t="s">
        <v>162</v>
      </c>
      <c r="B31">
        <v>330</v>
      </c>
      <c r="C31" t="s">
        <v>139</v>
      </c>
      <c r="D31">
        <v>5.1519669917283899E-2</v>
      </c>
      <c r="E31">
        <v>3.1594414780668802E-2</v>
      </c>
    </row>
    <row r="32" spans="1:5">
      <c r="A32" t="s">
        <v>163</v>
      </c>
      <c r="B32">
        <v>132</v>
      </c>
      <c r="C32" t="s">
        <v>139</v>
      </c>
      <c r="D32">
        <v>0.90037535773069599</v>
      </c>
      <c r="E32">
        <v>0.431951373719622</v>
      </c>
    </row>
    <row r="33" spans="1:5">
      <c r="A33" t="s">
        <v>164</v>
      </c>
      <c r="B33">
        <v>132</v>
      </c>
      <c r="C33" t="s">
        <v>139</v>
      </c>
      <c r="D33">
        <v>6.86562187806459E-2</v>
      </c>
      <c r="E33">
        <v>7.2221246762051898E-3</v>
      </c>
    </row>
    <row r="34" spans="1:5">
      <c r="A34" t="s">
        <v>165</v>
      </c>
      <c r="B34">
        <v>132</v>
      </c>
      <c r="C34" t="s">
        <v>139</v>
      </c>
      <c r="D34">
        <v>0.23882385893317901</v>
      </c>
      <c r="E34">
        <v>4.78743082637181E-2</v>
      </c>
    </row>
    <row r="35" spans="1:5">
      <c r="A35" t="s">
        <v>166</v>
      </c>
      <c r="B35">
        <v>330</v>
      </c>
      <c r="C35" t="s">
        <v>139</v>
      </c>
      <c r="D35">
        <v>5.2028262635428401E-3</v>
      </c>
      <c r="E35">
        <v>1.7534728156941501E-3</v>
      </c>
    </row>
    <row r="36" spans="1:5">
      <c r="A36" t="s">
        <v>167</v>
      </c>
      <c r="B36">
        <v>330</v>
      </c>
      <c r="C36" t="s">
        <v>139</v>
      </c>
      <c r="D36">
        <v>4.9186737067841199E-2</v>
      </c>
      <c r="E36">
        <v>2.8533668668243601E-2</v>
      </c>
    </row>
    <row r="37" spans="1:5">
      <c r="A37" t="s">
        <v>168</v>
      </c>
      <c r="B37">
        <v>330</v>
      </c>
      <c r="C37" t="s">
        <v>139</v>
      </c>
      <c r="D37">
        <v>5.3136974769037698E-2</v>
      </c>
      <c r="E37">
        <v>1.6805058926655899E-2</v>
      </c>
    </row>
    <row r="38" spans="1:5">
      <c r="A38" t="s">
        <v>169</v>
      </c>
      <c r="B38">
        <v>132</v>
      </c>
      <c r="C38" t="s">
        <v>139</v>
      </c>
      <c r="D38">
        <v>0.16592327972842499</v>
      </c>
      <c r="E38">
        <v>0.12970370682118099</v>
      </c>
    </row>
    <row r="39" spans="1:5">
      <c r="A39" t="s">
        <v>170</v>
      </c>
      <c r="B39">
        <v>132</v>
      </c>
      <c r="C39" t="s">
        <v>139</v>
      </c>
      <c r="D39">
        <v>6.7333182864521807E-2</v>
      </c>
      <c r="E39">
        <v>2.1561364721972998E-2</v>
      </c>
    </row>
    <row r="40" spans="1:5">
      <c r="A40" t="s">
        <v>171</v>
      </c>
      <c r="B40">
        <v>330</v>
      </c>
      <c r="C40" t="s">
        <v>139</v>
      </c>
      <c r="D40">
        <v>3.6216171459123703E-2</v>
      </c>
      <c r="E40">
        <v>2.3991167307936701E-2</v>
      </c>
    </row>
    <row r="41" spans="1:5">
      <c r="A41" t="s">
        <v>172</v>
      </c>
      <c r="B41">
        <v>132</v>
      </c>
      <c r="C41" t="s">
        <v>139</v>
      </c>
      <c r="D41">
        <v>0.26467621347422499</v>
      </c>
      <c r="E41">
        <v>5.0993137573714001E-2</v>
      </c>
    </row>
    <row r="42" spans="1:5">
      <c r="A42" t="s">
        <v>173</v>
      </c>
      <c r="B42">
        <v>132</v>
      </c>
      <c r="C42" t="s">
        <v>139</v>
      </c>
      <c r="D42">
        <v>1.07432723897736E-2</v>
      </c>
      <c r="E42">
        <v>3.6505954631782501E-3</v>
      </c>
    </row>
    <row r="43" spans="1:5">
      <c r="A43" t="s">
        <v>174</v>
      </c>
      <c r="B43">
        <v>330</v>
      </c>
      <c r="C43" t="s">
        <v>139</v>
      </c>
      <c r="D43">
        <v>1.7150818116370599E-2</v>
      </c>
      <c r="E43">
        <v>1.4901885968460401E-2</v>
      </c>
    </row>
    <row r="44" spans="1:5">
      <c r="A44" t="s">
        <v>175</v>
      </c>
      <c r="B44">
        <v>330</v>
      </c>
      <c r="C44" t="s">
        <v>139</v>
      </c>
      <c r="D44">
        <v>6.3170788020004897E-3</v>
      </c>
      <c r="E44">
        <v>2.9591780514569501E-3</v>
      </c>
    </row>
    <row r="45" spans="1:5">
      <c r="A45" t="s">
        <v>176</v>
      </c>
      <c r="B45">
        <v>220</v>
      </c>
      <c r="C45" t="s">
        <v>139</v>
      </c>
      <c r="D45">
        <v>0.28626864235921401</v>
      </c>
      <c r="E45">
        <v>7.42439511628155E-2</v>
      </c>
    </row>
    <row r="46" spans="1:5">
      <c r="A46" t="s">
        <v>177</v>
      </c>
      <c r="B46">
        <v>220</v>
      </c>
      <c r="C46" t="s">
        <v>139</v>
      </c>
      <c r="D46">
        <v>1.7336246671275399E-2</v>
      </c>
      <c r="E46">
        <v>6.22933477327636E-3</v>
      </c>
    </row>
    <row r="47" spans="1:5">
      <c r="A47" t="s">
        <v>178</v>
      </c>
      <c r="B47">
        <v>330</v>
      </c>
      <c r="C47" t="s">
        <v>139</v>
      </c>
      <c r="D47">
        <v>7.2536139386292206E-5</v>
      </c>
      <c r="E47">
        <v>7.6036255507116999E-5</v>
      </c>
    </row>
    <row r="48" spans="1:5">
      <c r="A48" t="s">
        <v>179</v>
      </c>
      <c r="B48">
        <v>330</v>
      </c>
      <c r="C48" t="s">
        <v>139</v>
      </c>
      <c r="D48">
        <v>6.4321286356960796E-4</v>
      </c>
      <c r="E48">
        <v>8.0251066135184E-5</v>
      </c>
    </row>
    <row r="49" spans="1:5">
      <c r="A49" t="s">
        <v>180</v>
      </c>
      <c r="B49">
        <v>330</v>
      </c>
      <c r="C49" t="s">
        <v>139</v>
      </c>
      <c r="D49">
        <v>6.5117248043189402E-4</v>
      </c>
      <c r="E49">
        <v>2.7088421676835201E-4</v>
      </c>
    </row>
    <row r="50" spans="1:5">
      <c r="A50" t="s">
        <v>181</v>
      </c>
      <c r="B50">
        <v>330</v>
      </c>
      <c r="C50" t="s">
        <v>182</v>
      </c>
      <c r="D50">
        <v>5.1763472710405399E-2</v>
      </c>
      <c r="E50">
        <v>2.3422744414002699E-2</v>
      </c>
    </row>
    <row r="51" spans="1:5">
      <c r="A51" t="s">
        <v>183</v>
      </c>
      <c r="B51">
        <v>330</v>
      </c>
      <c r="C51" t="s">
        <v>182</v>
      </c>
      <c r="D51">
        <v>5.2078458074348702E-2</v>
      </c>
      <c r="E51">
        <v>2.3378001520821499E-2</v>
      </c>
    </row>
    <row r="52" spans="1:5">
      <c r="A52" t="s">
        <v>184</v>
      </c>
      <c r="B52">
        <v>275</v>
      </c>
      <c r="C52" t="s">
        <v>182</v>
      </c>
      <c r="D52">
        <v>5.2036001405777903E-2</v>
      </c>
      <c r="E52">
        <v>2.2741624024345299E-2</v>
      </c>
    </row>
    <row r="53" spans="1:5">
      <c r="A53" t="s">
        <v>185</v>
      </c>
      <c r="B53">
        <v>275</v>
      </c>
      <c r="C53" t="s">
        <v>182</v>
      </c>
      <c r="D53">
        <v>5.2439401483146998E-2</v>
      </c>
      <c r="E53">
        <v>1.06237797160183E-2</v>
      </c>
    </row>
    <row r="54" spans="1:5">
      <c r="A54" t="s">
        <v>186</v>
      </c>
      <c r="B54">
        <v>275</v>
      </c>
      <c r="C54" t="s">
        <v>182</v>
      </c>
      <c r="D54">
        <v>5.4098481062334003E-2</v>
      </c>
      <c r="E54">
        <v>1.27262995633994E-2</v>
      </c>
    </row>
    <row r="55" spans="1:5">
      <c r="A55" t="s">
        <v>187</v>
      </c>
      <c r="B55">
        <v>275</v>
      </c>
      <c r="C55" t="s">
        <v>182</v>
      </c>
      <c r="D55">
        <v>5.2766621551304897E-2</v>
      </c>
      <c r="E55">
        <v>1.5542222518779699E-2</v>
      </c>
    </row>
    <row r="56" spans="1:5">
      <c r="A56" t="s">
        <v>188</v>
      </c>
      <c r="B56">
        <v>275</v>
      </c>
      <c r="C56" t="s">
        <v>182</v>
      </c>
      <c r="D56">
        <v>5.3106255350622501E-2</v>
      </c>
      <c r="E56">
        <v>1.07290347094894E-2</v>
      </c>
    </row>
    <row r="57" spans="1:5">
      <c r="A57" t="s">
        <v>189</v>
      </c>
      <c r="B57">
        <v>275</v>
      </c>
      <c r="C57" t="s">
        <v>182</v>
      </c>
      <c r="D57">
        <v>5.2180530768295499E-2</v>
      </c>
      <c r="E57">
        <v>1.29154385081651E-2</v>
      </c>
    </row>
    <row r="58" spans="1:5">
      <c r="A58" t="s">
        <v>190</v>
      </c>
      <c r="B58">
        <v>275</v>
      </c>
      <c r="C58" t="s">
        <v>182</v>
      </c>
      <c r="D58">
        <v>5.4077468564153297E-2</v>
      </c>
      <c r="E58">
        <v>1.5291226289794501E-2</v>
      </c>
    </row>
    <row r="59" spans="1:5">
      <c r="A59" t="s">
        <v>191</v>
      </c>
      <c r="B59">
        <v>132</v>
      </c>
      <c r="C59" t="s">
        <v>182</v>
      </c>
      <c r="D59">
        <v>5.1235766746360198E-2</v>
      </c>
      <c r="E59">
        <v>1.78559975140564E-2</v>
      </c>
    </row>
    <row r="60" spans="1:5">
      <c r="A60" t="s">
        <v>192</v>
      </c>
      <c r="B60">
        <v>275</v>
      </c>
      <c r="C60" t="s">
        <v>182</v>
      </c>
      <c r="D60">
        <v>5.0981537937557699E-2</v>
      </c>
      <c r="E60">
        <v>8.9610700373446896E-3</v>
      </c>
    </row>
    <row r="61" spans="1:5">
      <c r="A61" t="s">
        <v>193</v>
      </c>
      <c r="B61">
        <v>275</v>
      </c>
      <c r="C61" t="s">
        <v>182</v>
      </c>
      <c r="D61">
        <v>5.0014971664067202E-2</v>
      </c>
      <c r="E61">
        <v>8.9642290041196393E-3</v>
      </c>
    </row>
    <row r="62" spans="1:5">
      <c r="A62" t="s">
        <v>194</v>
      </c>
      <c r="B62">
        <v>275</v>
      </c>
      <c r="C62" t="s">
        <v>182</v>
      </c>
      <c r="D62">
        <v>5.1161822405250197E-2</v>
      </c>
      <c r="E62">
        <v>9.9973405499048599E-3</v>
      </c>
    </row>
    <row r="63" spans="1:5">
      <c r="A63" t="s">
        <v>195</v>
      </c>
      <c r="B63">
        <v>275</v>
      </c>
      <c r="C63" t="s">
        <v>182</v>
      </c>
      <c r="D63">
        <v>5.5354296376231397E-2</v>
      </c>
      <c r="E63">
        <v>1.7138043819420499E-2</v>
      </c>
    </row>
    <row r="64" spans="1:5">
      <c r="A64" t="s">
        <v>196</v>
      </c>
      <c r="B64">
        <v>110</v>
      </c>
      <c r="C64" t="s">
        <v>182</v>
      </c>
      <c r="D64">
        <v>5.5411708132028802E-2</v>
      </c>
      <c r="E64">
        <v>1.75292173626907E-2</v>
      </c>
    </row>
    <row r="65" spans="1:5">
      <c r="A65" t="s">
        <v>196</v>
      </c>
      <c r="B65">
        <v>275</v>
      </c>
      <c r="C65" t="s">
        <v>182</v>
      </c>
      <c r="D65">
        <v>5.5500430434627997E-2</v>
      </c>
      <c r="E65">
        <v>1.7529644566096101E-2</v>
      </c>
    </row>
    <row r="66" spans="1:5">
      <c r="A66" t="s">
        <v>197</v>
      </c>
      <c r="B66">
        <v>275</v>
      </c>
      <c r="C66" t="s">
        <v>182</v>
      </c>
      <c r="D66">
        <v>5.6024171274201701E-2</v>
      </c>
      <c r="E66">
        <v>2.4407974902017002E-2</v>
      </c>
    </row>
    <row r="67" spans="1:5">
      <c r="A67" t="s">
        <v>198</v>
      </c>
      <c r="B67">
        <v>275</v>
      </c>
      <c r="C67" t="s">
        <v>182</v>
      </c>
      <c r="D67">
        <v>5.5886473840893597E-2</v>
      </c>
      <c r="E67">
        <v>2.34854531524008E-2</v>
      </c>
    </row>
    <row r="68" spans="1:5">
      <c r="A68" t="s">
        <v>199</v>
      </c>
      <c r="B68">
        <v>275</v>
      </c>
      <c r="C68" t="s">
        <v>182</v>
      </c>
      <c r="D68">
        <v>5.6322225865061797E-2</v>
      </c>
      <c r="E68">
        <v>2.3056123497442901E-2</v>
      </c>
    </row>
    <row r="69" spans="1:5">
      <c r="A69" t="s">
        <v>200</v>
      </c>
      <c r="B69">
        <v>132</v>
      </c>
      <c r="C69" t="s">
        <v>182</v>
      </c>
      <c r="D69">
        <v>5.6172333881137702E-2</v>
      </c>
      <c r="E69">
        <v>1.720103978747E-2</v>
      </c>
    </row>
    <row r="70" spans="1:5">
      <c r="A70" t="s">
        <v>201</v>
      </c>
      <c r="B70">
        <v>275</v>
      </c>
      <c r="C70" t="s">
        <v>182</v>
      </c>
      <c r="D70">
        <v>5.4439467358469801E-2</v>
      </c>
      <c r="E70">
        <v>2.8948675821200798E-2</v>
      </c>
    </row>
    <row r="71" spans="1:5">
      <c r="A71" t="s">
        <v>202</v>
      </c>
      <c r="B71">
        <v>275</v>
      </c>
      <c r="C71" t="s">
        <v>182</v>
      </c>
      <c r="D71">
        <v>5.5904163026468903E-2</v>
      </c>
      <c r="E71">
        <v>2.7085072532757201E-2</v>
      </c>
    </row>
    <row r="72" spans="1:5">
      <c r="A72" t="s">
        <v>203</v>
      </c>
      <c r="B72">
        <v>275</v>
      </c>
      <c r="C72" t="s">
        <v>182</v>
      </c>
      <c r="D72">
        <v>5.5004846074377098E-2</v>
      </c>
      <c r="E72">
        <v>1.7253041544791702E-2</v>
      </c>
    </row>
    <row r="73" spans="1:5">
      <c r="A73" t="s">
        <v>204</v>
      </c>
      <c r="B73">
        <v>132</v>
      </c>
      <c r="C73" t="s">
        <v>182</v>
      </c>
      <c r="D73">
        <v>5.9328465973753901E-2</v>
      </c>
      <c r="E73">
        <v>1.7535020963987E-2</v>
      </c>
    </row>
    <row r="74" spans="1:5">
      <c r="A74" t="s">
        <v>205</v>
      </c>
      <c r="B74">
        <v>110</v>
      </c>
      <c r="C74" t="s">
        <v>182</v>
      </c>
      <c r="D74">
        <v>5.62321368473781E-2</v>
      </c>
      <c r="E74">
        <v>1.97710729434823E-2</v>
      </c>
    </row>
    <row r="75" spans="1:5">
      <c r="A75" t="s">
        <v>206</v>
      </c>
      <c r="B75">
        <v>275</v>
      </c>
      <c r="C75" t="s">
        <v>182</v>
      </c>
      <c r="D75">
        <v>5.6413881243041197E-2</v>
      </c>
      <c r="E75">
        <v>2.0124524943792799E-2</v>
      </c>
    </row>
    <row r="76" spans="1:5">
      <c r="A76" t="s">
        <v>207</v>
      </c>
      <c r="B76">
        <v>275</v>
      </c>
      <c r="C76" t="s">
        <v>182</v>
      </c>
      <c r="D76">
        <v>5.2417894851144599E-2</v>
      </c>
      <c r="E76">
        <v>1.15016513183728E-2</v>
      </c>
    </row>
    <row r="77" spans="1:5">
      <c r="A77" t="s">
        <v>208</v>
      </c>
      <c r="B77">
        <v>275</v>
      </c>
      <c r="C77" t="s">
        <v>182</v>
      </c>
      <c r="D77">
        <v>5.1009564470606297E-2</v>
      </c>
      <c r="E77">
        <v>1.6673908092147499E-2</v>
      </c>
    </row>
    <row r="78" spans="1:5">
      <c r="A78" t="s">
        <v>209</v>
      </c>
      <c r="B78">
        <v>132</v>
      </c>
      <c r="C78" t="s">
        <v>182</v>
      </c>
      <c r="D78">
        <v>5.0980654317516298E-2</v>
      </c>
      <c r="E78">
        <v>1.39836876394915E-2</v>
      </c>
    </row>
    <row r="79" spans="1:5">
      <c r="A79" t="s">
        <v>210</v>
      </c>
      <c r="B79">
        <v>275</v>
      </c>
      <c r="C79" t="s">
        <v>182</v>
      </c>
      <c r="D79">
        <v>5.5982822348272697E-2</v>
      </c>
      <c r="E79">
        <v>2.4427394535702099E-2</v>
      </c>
    </row>
    <row r="80" spans="1:5">
      <c r="A80" t="s">
        <v>211</v>
      </c>
      <c r="B80">
        <v>275</v>
      </c>
      <c r="C80" t="s">
        <v>182</v>
      </c>
      <c r="D80">
        <v>5.1978046545999503E-2</v>
      </c>
      <c r="E80">
        <v>2.0759693014336299E-2</v>
      </c>
    </row>
    <row r="81" spans="1:5">
      <c r="A81" t="s">
        <v>212</v>
      </c>
      <c r="B81">
        <v>132</v>
      </c>
      <c r="C81" t="s">
        <v>182</v>
      </c>
      <c r="D81">
        <v>5.2201010676229599E-2</v>
      </c>
      <c r="E81">
        <v>1.2485863863756099E-2</v>
      </c>
    </row>
    <row r="82" spans="1:5">
      <c r="A82" t="s">
        <v>213</v>
      </c>
      <c r="B82">
        <v>275</v>
      </c>
      <c r="C82" t="s">
        <v>182</v>
      </c>
      <c r="D82">
        <v>5.5140628907502098E-2</v>
      </c>
      <c r="E82">
        <v>1.9117972825472802E-2</v>
      </c>
    </row>
    <row r="83" spans="1:5">
      <c r="A83" t="s">
        <v>214</v>
      </c>
      <c r="B83">
        <v>275</v>
      </c>
      <c r="C83" t="s">
        <v>182</v>
      </c>
      <c r="D83">
        <v>5.5825677255164699E-2</v>
      </c>
      <c r="E83">
        <v>1.9351864648712799E-2</v>
      </c>
    </row>
    <row r="84" spans="1:5">
      <c r="A84" t="s">
        <v>215</v>
      </c>
      <c r="B84">
        <v>275</v>
      </c>
      <c r="C84" t="s">
        <v>216</v>
      </c>
      <c r="D84">
        <v>0.22265637813531999</v>
      </c>
      <c r="E84">
        <v>0.10815730527414499</v>
      </c>
    </row>
    <row r="85" spans="1:5">
      <c r="A85" t="s">
        <v>217</v>
      </c>
      <c r="B85">
        <v>275</v>
      </c>
      <c r="C85" t="s">
        <v>216</v>
      </c>
      <c r="D85">
        <v>0.22219679523619301</v>
      </c>
      <c r="E85">
        <v>0.104308016413204</v>
      </c>
    </row>
    <row r="86" spans="1:5">
      <c r="A86" t="s">
        <v>218</v>
      </c>
      <c r="B86">
        <v>132</v>
      </c>
      <c r="C86" t="s">
        <v>216</v>
      </c>
      <c r="D86">
        <v>0.225784053085401</v>
      </c>
      <c r="E86">
        <v>0.121221172462841</v>
      </c>
    </row>
    <row r="87" spans="1:5">
      <c r="A87" t="s">
        <v>219</v>
      </c>
      <c r="B87">
        <v>275</v>
      </c>
      <c r="C87" t="s">
        <v>216</v>
      </c>
      <c r="D87">
        <v>0.225927019308128</v>
      </c>
      <c r="E87">
        <v>0.112012609997118</v>
      </c>
    </row>
    <row r="88" spans="1:5">
      <c r="A88" t="s">
        <v>220</v>
      </c>
      <c r="B88">
        <v>132</v>
      </c>
      <c r="C88" t="s">
        <v>216</v>
      </c>
      <c r="D88">
        <v>0.56880674405449705</v>
      </c>
      <c r="E88">
        <v>0.27068681151350998</v>
      </c>
    </row>
    <row r="89" spans="1:5">
      <c r="A89" t="s">
        <v>221</v>
      </c>
      <c r="B89">
        <v>275</v>
      </c>
      <c r="C89" t="s">
        <v>216</v>
      </c>
      <c r="D89">
        <v>0.21184137045296</v>
      </c>
      <c r="E89">
        <v>0.10376383347573299</v>
      </c>
    </row>
    <row r="90" spans="1:5">
      <c r="A90" t="s">
        <v>222</v>
      </c>
      <c r="B90">
        <v>275</v>
      </c>
      <c r="C90" t="s">
        <v>216</v>
      </c>
      <c r="D90">
        <v>0.230780644956112</v>
      </c>
      <c r="E90">
        <v>0.12036230928220901</v>
      </c>
    </row>
    <row r="91" spans="1:5">
      <c r="A91" t="s">
        <v>223</v>
      </c>
      <c r="B91">
        <v>275</v>
      </c>
      <c r="C91" t="s">
        <v>216</v>
      </c>
      <c r="D91">
        <v>0.250939547836041</v>
      </c>
      <c r="E91">
        <v>0.13278033493277899</v>
      </c>
    </row>
    <row r="92" spans="1:5">
      <c r="A92" t="s">
        <v>224</v>
      </c>
      <c r="B92">
        <v>275</v>
      </c>
      <c r="C92" t="s">
        <v>216</v>
      </c>
      <c r="D92">
        <v>0.20690145892092901</v>
      </c>
      <c r="E92">
        <v>0.110140088632</v>
      </c>
    </row>
    <row r="93" spans="1:5">
      <c r="A93" t="s">
        <v>225</v>
      </c>
      <c r="B93">
        <v>132</v>
      </c>
      <c r="C93" t="s">
        <v>216</v>
      </c>
      <c r="D93">
        <v>0.25062714539213699</v>
      </c>
      <c r="E93">
        <v>0.146672783757443</v>
      </c>
    </row>
    <row r="94" spans="1:5">
      <c r="A94" t="s">
        <v>226</v>
      </c>
      <c r="B94">
        <v>275</v>
      </c>
      <c r="C94" t="s">
        <v>216</v>
      </c>
      <c r="D94">
        <v>0.21952962216136601</v>
      </c>
      <c r="E94">
        <v>0.110920941905412</v>
      </c>
    </row>
    <row r="95" spans="1:5">
      <c r="A95" t="s">
        <v>227</v>
      </c>
      <c r="B95">
        <v>132</v>
      </c>
      <c r="C95" t="s">
        <v>216</v>
      </c>
      <c r="D95">
        <v>0.44556667101277297</v>
      </c>
      <c r="E95">
        <v>0.32272067792496201</v>
      </c>
    </row>
    <row r="96" spans="1:5">
      <c r="A96" t="s">
        <v>227</v>
      </c>
      <c r="B96">
        <v>275</v>
      </c>
      <c r="C96" t="s">
        <v>216</v>
      </c>
      <c r="D96">
        <v>0.37319391878470698</v>
      </c>
      <c r="E96">
        <v>0.25768464411761699</v>
      </c>
    </row>
    <row r="97" spans="1:5">
      <c r="A97" t="s">
        <v>228</v>
      </c>
      <c r="B97">
        <v>132</v>
      </c>
      <c r="C97" t="s">
        <v>216</v>
      </c>
      <c r="D97">
        <v>0.51267042208975899</v>
      </c>
      <c r="E97">
        <v>0.40274446206654801</v>
      </c>
    </row>
    <row r="98" spans="1:5">
      <c r="A98" t="s">
        <v>229</v>
      </c>
      <c r="B98">
        <v>132</v>
      </c>
      <c r="C98" t="s">
        <v>216</v>
      </c>
      <c r="D98">
        <v>0.55409977293245605</v>
      </c>
      <c r="E98">
        <v>0.26070089027761301</v>
      </c>
    </row>
    <row r="99" spans="1:5">
      <c r="A99" t="s">
        <v>230</v>
      </c>
      <c r="B99">
        <v>132</v>
      </c>
      <c r="C99" t="s">
        <v>216</v>
      </c>
      <c r="D99">
        <v>0.38354631479415802</v>
      </c>
      <c r="E99">
        <v>0.106374879055047</v>
      </c>
    </row>
    <row r="100" spans="1:5">
      <c r="A100" t="s">
        <v>231</v>
      </c>
      <c r="B100">
        <v>132</v>
      </c>
      <c r="C100" t="s">
        <v>216</v>
      </c>
      <c r="D100">
        <v>0.37806241417696801</v>
      </c>
      <c r="E100">
        <v>0.37482630514774301</v>
      </c>
    </row>
    <row r="101" spans="1:5">
      <c r="A101" t="s">
        <v>232</v>
      </c>
      <c r="B101">
        <v>275</v>
      </c>
      <c r="C101" t="s">
        <v>216</v>
      </c>
      <c r="D101">
        <v>0.22945882760625999</v>
      </c>
      <c r="E101">
        <v>0.121633450341676</v>
      </c>
    </row>
    <row r="102" spans="1:5">
      <c r="A102" t="s">
        <v>233</v>
      </c>
      <c r="B102">
        <v>275</v>
      </c>
      <c r="C102" t="s">
        <v>216</v>
      </c>
      <c r="D102">
        <v>0.21286065122051501</v>
      </c>
      <c r="E102">
        <v>0.113668929315144</v>
      </c>
    </row>
    <row r="103" spans="1:5">
      <c r="A103" t="s">
        <v>234</v>
      </c>
      <c r="B103">
        <v>275</v>
      </c>
      <c r="C103" t="s">
        <v>216</v>
      </c>
      <c r="D103">
        <v>0.20411518364381501</v>
      </c>
      <c r="E103">
        <v>8.8250347522690106E-2</v>
      </c>
    </row>
    <row r="104" spans="1:5">
      <c r="A104" t="s">
        <v>235</v>
      </c>
      <c r="B104">
        <v>132</v>
      </c>
      <c r="C104" t="s">
        <v>216</v>
      </c>
      <c r="D104">
        <v>0.55738518877464005</v>
      </c>
      <c r="E104">
        <v>0.40270370599027999</v>
      </c>
    </row>
    <row r="105" spans="1:5">
      <c r="A105" t="s">
        <v>236</v>
      </c>
      <c r="B105">
        <v>220</v>
      </c>
      <c r="C105" t="s">
        <v>237</v>
      </c>
      <c r="D105">
        <v>2.6472190926687501E-2</v>
      </c>
      <c r="E105">
        <v>1.4276289157489901E-2</v>
      </c>
    </row>
    <row r="106" spans="1:5">
      <c r="A106" t="s">
        <v>238</v>
      </c>
      <c r="B106">
        <v>110</v>
      </c>
      <c r="C106" t="s">
        <v>237</v>
      </c>
      <c r="D106">
        <v>0.28453890653976999</v>
      </c>
      <c r="E106">
        <v>0.32809879788142798</v>
      </c>
    </row>
    <row r="107" spans="1:5">
      <c r="A107" t="s">
        <v>239</v>
      </c>
      <c r="B107">
        <v>110</v>
      </c>
      <c r="C107" t="s">
        <v>237</v>
      </c>
      <c r="D107">
        <v>0.177496190180743</v>
      </c>
      <c r="E107">
        <v>0.20117657173819201</v>
      </c>
    </row>
    <row r="108" spans="1:5">
      <c r="A108" t="s">
        <v>240</v>
      </c>
      <c r="B108">
        <v>220</v>
      </c>
      <c r="C108" t="s">
        <v>237</v>
      </c>
      <c r="D108">
        <v>2.5542378991396501E-2</v>
      </c>
      <c r="E108">
        <v>1.5692071632007299E-2</v>
      </c>
    </row>
    <row r="109" spans="1:5">
      <c r="A109" t="s">
        <v>241</v>
      </c>
      <c r="B109">
        <v>110</v>
      </c>
      <c r="C109" t="s">
        <v>237</v>
      </c>
      <c r="D109">
        <v>2.6290228232900999E-2</v>
      </c>
      <c r="E109">
        <v>1.77759932316549E-2</v>
      </c>
    </row>
    <row r="110" spans="1:5">
      <c r="A110" t="s">
        <v>242</v>
      </c>
      <c r="B110">
        <v>220</v>
      </c>
      <c r="C110" t="s">
        <v>237</v>
      </c>
      <c r="D110">
        <v>1.9198469041377401E-2</v>
      </c>
      <c r="E110">
        <v>1.6737563611095501E-2</v>
      </c>
    </row>
    <row r="111" spans="1:5">
      <c r="A111" t="s">
        <v>243</v>
      </c>
      <c r="B111">
        <v>110</v>
      </c>
      <c r="C111" t="s">
        <v>237</v>
      </c>
      <c r="D111">
        <v>1.95571670387286E-2</v>
      </c>
      <c r="E111">
        <v>1.64679747030229E-2</v>
      </c>
    </row>
    <row r="112" spans="1:5">
      <c r="A112" t="s">
        <v>244</v>
      </c>
      <c r="B112">
        <v>220</v>
      </c>
      <c r="C112" t="s">
        <v>237</v>
      </c>
      <c r="D112">
        <v>2.62264958105555E-2</v>
      </c>
      <c r="E112">
        <v>1.9073373480628701E-2</v>
      </c>
    </row>
    <row r="113" spans="1:5">
      <c r="A113" t="s">
        <v>245</v>
      </c>
      <c r="B113">
        <v>110</v>
      </c>
      <c r="C113" t="s">
        <v>237</v>
      </c>
      <c r="D113">
        <v>2.34637832180369E-2</v>
      </c>
      <c r="E113">
        <v>1.4816847020569599E-2</v>
      </c>
    </row>
    <row r="114" spans="1:5">
      <c r="A114" t="s">
        <v>246</v>
      </c>
      <c r="B114">
        <v>220</v>
      </c>
      <c r="C114" t="s">
        <v>237</v>
      </c>
      <c r="D114">
        <v>2.7937749974577899E-2</v>
      </c>
      <c r="E114">
        <v>1.5954306980562698E-2</v>
      </c>
    </row>
    <row r="115" spans="1:5">
      <c r="A115" t="s">
        <v>247</v>
      </c>
      <c r="B115">
        <v>110</v>
      </c>
      <c r="C115" t="s">
        <v>237</v>
      </c>
      <c r="D115">
        <v>2.85755306658294E-2</v>
      </c>
      <c r="E115">
        <v>2.7055006890308899E-2</v>
      </c>
    </row>
    <row r="116" spans="1:5">
      <c r="A116" t="s">
        <v>248</v>
      </c>
      <c r="B116">
        <v>220</v>
      </c>
      <c r="C116" t="s">
        <v>237</v>
      </c>
      <c r="D116">
        <v>2.7894587440703701E-2</v>
      </c>
      <c r="E116">
        <v>1.75943630836389E-2</v>
      </c>
    </row>
    <row r="117" spans="1:5">
      <c r="A117" t="s">
        <v>249</v>
      </c>
      <c r="B117">
        <v>110</v>
      </c>
      <c r="C117" t="s">
        <v>237</v>
      </c>
      <c r="D117">
        <v>0.53192802760285995</v>
      </c>
      <c r="E117">
        <v>0.67659437478549</v>
      </c>
    </row>
    <row r="118" spans="1:5">
      <c r="A118" t="s">
        <v>250</v>
      </c>
      <c r="B118">
        <v>110</v>
      </c>
      <c r="C118" t="s">
        <v>237</v>
      </c>
      <c r="D118">
        <v>5.9871599147601401E-2</v>
      </c>
      <c r="E118">
        <v>5.4152489717041702E-2</v>
      </c>
    </row>
    <row r="119" spans="1:5">
      <c r="A119" t="s">
        <v>251</v>
      </c>
      <c r="B119">
        <v>220</v>
      </c>
      <c r="C119" t="s">
        <v>237</v>
      </c>
      <c r="D119">
        <v>2.8666306867222002E-2</v>
      </c>
      <c r="E119">
        <v>1.4657159852159899E-2</v>
      </c>
    </row>
    <row r="120" spans="1:5">
      <c r="A120" t="s">
        <v>252</v>
      </c>
      <c r="B120">
        <v>220</v>
      </c>
      <c r="C120" t="s">
        <v>237</v>
      </c>
      <c r="D120">
        <v>2.5906012613758501E-2</v>
      </c>
      <c r="E120">
        <v>1.51336627062477E-2</v>
      </c>
    </row>
    <row r="121" spans="1:5">
      <c r="A121" t="s">
        <v>253</v>
      </c>
      <c r="B121">
        <v>220</v>
      </c>
      <c r="C121" t="s">
        <v>254</v>
      </c>
      <c r="D121">
        <v>8.9977687124898106E-2</v>
      </c>
      <c r="E121">
        <v>4.8613875436579003E-2</v>
      </c>
    </row>
    <row r="122" spans="1:5">
      <c r="A122" t="s">
        <v>255</v>
      </c>
      <c r="B122">
        <v>330</v>
      </c>
      <c r="C122" t="s">
        <v>254</v>
      </c>
      <c r="D122">
        <v>6.9184274711292196E-2</v>
      </c>
      <c r="E122">
        <v>3.2873054283765503E-2</v>
      </c>
    </row>
    <row r="123" spans="1:5">
      <c r="A123" t="s">
        <v>256</v>
      </c>
      <c r="B123">
        <v>220</v>
      </c>
      <c r="C123" t="s">
        <v>254</v>
      </c>
      <c r="D123">
        <v>5.9627616316378203E-2</v>
      </c>
      <c r="E123">
        <v>5.9584722116378899E-2</v>
      </c>
    </row>
    <row r="124" spans="1:5">
      <c r="A124" t="s">
        <v>257</v>
      </c>
      <c r="B124">
        <v>220</v>
      </c>
      <c r="C124" t="s">
        <v>254</v>
      </c>
      <c r="D124">
        <v>6.5863792926914799E-2</v>
      </c>
      <c r="E124">
        <v>3.2658015561020798E-2</v>
      </c>
    </row>
    <row r="125" spans="1:5">
      <c r="A125" t="s">
        <v>258</v>
      </c>
      <c r="B125">
        <v>220</v>
      </c>
      <c r="C125" t="s">
        <v>254</v>
      </c>
      <c r="D125">
        <v>2.3155897156724999E-2</v>
      </c>
      <c r="E125">
        <v>1.45227624959478E-2</v>
      </c>
    </row>
    <row r="126" spans="1:5">
      <c r="A126" t="s">
        <v>259</v>
      </c>
      <c r="B126">
        <v>220</v>
      </c>
      <c r="C126" t="s">
        <v>254</v>
      </c>
      <c r="D126">
        <v>0.24472646191431399</v>
      </c>
      <c r="E126">
        <v>9.5191657660544104E-2</v>
      </c>
    </row>
    <row r="127" spans="1:5">
      <c r="A127" t="s">
        <v>260</v>
      </c>
      <c r="B127">
        <v>220</v>
      </c>
      <c r="C127" t="s">
        <v>254</v>
      </c>
      <c r="D127">
        <v>5.3920508293911901E-2</v>
      </c>
      <c r="E127">
        <v>2.4600836787098401E-2</v>
      </c>
    </row>
    <row r="128" spans="1:5">
      <c r="A128" t="s">
        <v>261</v>
      </c>
      <c r="B128">
        <v>220</v>
      </c>
      <c r="C128" t="s">
        <v>254</v>
      </c>
      <c r="D128">
        <v>0.122422882740379</v>
      </c>
      <c r="E128">
        <v>1.20785015161453E-2</v>
      </c>
    </row>
    <row r="129" spans="1:5">
      <c r="A129" t="s">
        <v>262</v>
      </c>
      <c r="B129">
        <v>220</v>
      </c>
      <c r="C129" t="s">
        <v>254</v>
      </c>
      <c r="D129">
        <v>5.6238319559327399E-2</v>
      </c>
      <c r="E129">
        <v>2.8339166796540801E-2</v>
      </c>
    </row>
    <row r="130" spans="1:5">
      <c r="A130" t="s">
        <v>263</v>
      </c>
      <c r="B130">
        <v>220</v>
      </c>
      <c r="C130" t="s">
        <v>254</v>
      </c>
      <c r="D130">
        <v>5.67608201338409E-2</v>
      </c>
      <c r="E130">
        <v>2.8459781836710701E-2</v>
      </c>
    </row>
    <row r="131" spans="1:5">
      <c r="A131" t="s">
        <v>264</v>
      </c>
      <c r="B131">
        <v>220</v>
      </c>
      <c r="C131" t="s">
        <v>254</v>
      </c>
      <c r="D131">
        <v>5.6333716951321798E-2</v>
      </c>
      <c r="E131">
        <v>2.7631839632586499E-2</v>
      </c>
    </row>
    <row r="132" spans="1:5">
      <c r="A132" t="s">
        <v>265</v>
      </c>
      <c r="B132">
        <v>66</v>
      </c>
      <c r="C132" t="s">
        <v>254</v>
      </c>
      <c r="D132">
        <v>5.6244042363174297E-2</v>
      </c>
      <c r="E132">
        <v>2.8148527624854799E-2</v>
      </c>
    </row>
    <row r="133" spans="1:5">
      <c r="A133" t="s">
        <v>266</v>
      </c>
      <c r="B133">
        <v>220</v>
      </c>
      <c r="C133" t="s">
        <v>254</v>
      </c>
      <c r="D133">
        <v>5.65544824124673E-2</v>
      </c>
      <c r="E133">
        <v>2.7532801117498201E-2</v>
      </c>
    </row>
    <row r="134" spans="1:5">
      <c r="A134" t="s">
        <v>267</v>
      </c>
      <c r="B134">
        <v>500</v>
      </c>
      <c r="C134" t="s">
        <v>254</v>
      </c>
      <c r="D134">
        <v>5.5081602020501198E-2</v>
      </c>
      <c r="E134">
        <v>2.6423052367149698E-2</v>
      </c>
    </row>
    <row r="135" spans="1:5">
      <c r="A135" t="s">
        <v>268</v>
      </c>
      <c r="B135">
        <v>220</v>
      </c>
      <c r="C135" t="s">
        <v>254</v>
      </c>
      <c r="D135">
        <v>5.51781664191184E-2</v>
      </c>
      <c r="E135">
        <v>2.6335409680251599E-2</v>
      </c>
    </row>
    <row r="136" spans="1:5">
      <c r="A136" t="s">
        <v>269</v>
      </c>
      <c r="B136">
        <v>220</v>
      </c>
      <c r="C136" t="s">
        <v>254</v>
      </c>
      <c r="D136">
        <v>9.4887129496406403E-2</v>
      </c>
      <c r="E136">
        <v>6.4727098710806494E-2</v>
      </c>
    </row>
    <row r="137" spans="1:5">
      <c r="A137" t="s">
        <v>270</v>
      </c>
      <c r="B137">
        <v>220</v>
      </c>
      <c r="C137" t="s">
        <v>254</v>
      </c>
      <c r="D137">
        <v>0.100766973890764</v>
      </c>
      <c r="E137">
        <v>7.8549251342222501E-2</v>
      </c>
    </row>
    <row r="138" spans="1:5">
      <c r="A138" t="s">
        <v>271</v>
      </c>
      <c r="B138">
        <v>220</v>
      </c>
      <c r="C138" t="s">
        <v>254</v>
      </c>
      <c r="D138">
        <v>5.64802734045875E-2</v>
      </c>
      <c r="E138">
        <v>2.8836264763368501E-2</v>
      </c>
    </row>
    <row r="139" spans="1:5">
      <c r="A139" t="s">
        <v>272</v>
      </c>
      <c r="B139">
        <v>500</v>
      </c>
      <c r="C139" t="s">
        <v>254</v>
      </c>
      <c r="D139">
        <v>5.5873768981543899E-2</v>
      </c>
      <c r="E139">
        <v>2.8140536656348501E-2</v>
      </c>
    </row>
    <row r="140" spans="1:5">
      <c r="A140" t="s">
        <v>273</v>
      </c>
      <c r="B140">
        <v>220</v>
      </c>
      <c r="C140" t="s">
        <v>254</v>
      </c>
      <c r="D140">
        <v>0.11410144873332199</v>
      </c>
      <c r="E140">
        <v>0.288817958108463</v>
      </c>
    </row>
    <row r="141" spans="1:5">
      <c r="A141" t="s">
        <v>274</v>
      </c>
      <c r="B141">
        <v>500</v>
      </c>
      <c r="C141" t="s">
        <v>254</v>
      </c>
      <c r="D141">
        <v>0.109503466445962</v>
      </c>
      <c r="E141">
        <v>8.9209229500373896E-2</v>
      </c>
    </row>
    <row r="142" spans="1:5">
      <c r="A142" t="s">
        <v>275</v>
      </c>
      <c r="B142">
        <v>500</v>
      </c>
      <c r="C142" t="s">
        <v>254</v>
      </c>
      <c r="D142">
        <v>0.109583749129638</v>
      </c>
      <c r="E142">
        <v>9.33762231820911E-2</v>
      </c>
    </row>
    <row r="143" spans="1:5">
      <c r="A143" t="s">
        <v>276</v>
      </c>
      <c r="B143">
        <v>220</v>
      </c>
      <c r="C143" t="s">
        <v>254</v>
      </c>
      <c r="D143">
        <v>8.7833151659293895E-2</v>
      </c>
      <c r="E143">
        <v>3.2821758556215497E-2</v>
      </c>
    </row>
    <row r="144" spans="1:5">
      <c r="A144" t="s">
        <v>277</v>
      </c>
      <c r="B144">
        <v>220</v>
      </c>
      <c r="C144" t="s">
        <v>254</v>
      </c>
      <c r="D144">
        <v>7.2415601225557E-2</v>
      </c>
      <c r="E144">
        <v>2.2922400669899898E-2</v>
      </c>
    </row>
    <row r="145" spans="1:5">
      <c r="A145" t="s">
        <v>278</v>
      </c>
      <c r="B145">
        <v>220</v>
      </c>
      <c r="C145" t="s">
        <v>254</v>
      </c>
      <c r="D145">
        <v>0.164192244302687</v>
      </c>
      <c r="E145">
        <v>3.31133147727843E-2</v>
      </c>
    </row>
    <row r="146" spans="1:5">
      <c r="A146" t="s">
        <v>279</v>
      </c>
      <c r="B146">
        <v>220</v>
      </c>
      <c r="C146" t="s">
        <v>254</v>
      </c>
      <c r="D146">
        <v>8.2056298676819406E-2</v>
      </c>
      <c r="E146">
        <v>2.8676323737444599E-2</v>
      </c>
    </row>
    <row r="147" spans="1:5">
      <c r="A147" t="s">
        <v>280</v>
      </c>
      <c r="B147">
        <v>220</v>
      </c>
      <c r="C147" t="s">
        <v>254</v>
      </c>
      <c r="D147">
        <v>8.4594064274535904E-2</v>
      </c>
      <c r="E147">
        <v>5.0089562473840499E-2</v>
      </c>
    </row>
    <row r="148" spans="1:5">
      <c r="A148" t="s">
        <v>281</v>
      </c>
      <c r="B148">
        <v>220</v>
      </c>
      <c r="C148" t="s">
        <v>254</v>
      </c>
      <c r="D148">
        <v>5.4924065442945001E-2</v>
      </c>
      <c r="E148">
        <v>2.7317207896090899E-2</v>
      </c>
    </row>
    <row r="149" spans="1:5">
      <c r="A149" t="s">
        <v>282</v>
      </c>
      <c r="B149">
        <v>220</v>
      </c>
      <c r="C149" t="s">
        <v>254</v>
      </c>
      <c r="D149">
        <v>0.101211248676548</v>
      </c>
      <c r="E149">
        <v>7.61891334651182E-2</v>
      </c>
    </row>
    <row r="150" spans="1:5">
      <c r="A150" t="s">
        <v>283</v>
      </c>
      <c r="B150">
        <v>220</v>
      </c>
      <c r="C150" t="s">
        <v>254</v>
      </c>
      <c r="D150">
        <v>0.10014104996619901</v>
      </c>
      <c r="E150">
        <v>7.77101180912875E-2</v>
      </c>
    </row>
    <row r="151" spans="1:5">
      <c r="A151" t="s">
        <v>284</v>
      </c>
      <c r="B151">
        <v>220</v>
      </c>
      <c r="C151" t="s">
        <v>254</v>
      </c>
      <c r="D151">
        <v>5.60247814274943E-2</v>
      </c>
      <c r="E151">
        <v>2.8308620280768498E-2</v>
      </c>
    </row>
  </sheetData>
  <mergeCells count="1">
    <mergeCell ref="A1:E1"/>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3658AD-AE36-4F65-886B-3C4B4A6E2686}">
  <sheetPr>
    <tabColor theme="8" tint="0.79998168889431442"/>
  </sheetPr>
  <dimension ref="A1:O446"/>
  <sheetViews>
    <sheetView zoomScale="59" workbookViewId="0">
      <selection sqref="A1:O1"/>
    </sheetView>
  </sheetViews>
  <sheetFormatPr defaultRowHeight="14.45"/>
  <cols>
    <col min="1" max="15" width="15.625" customWidth="1"/>
  </cols>
  <sheetData>
    <row r="1" spans="1:15">
      <c r="A1" s="69" t="s">
        <v>286</v>
      </c>
      <c r="B1" s="69"/>
      <c r="C1" s="69"/>
      <c r="D1" s="69"/>
      <c r="E1" s="69"/>
      <c r="F1" s="69"/>
      <c r="G1" s="69"/>
      <c r="H1" s="69"/>
      <c r="I1" s="69"/>
      <c r="J1" s="69"/>
      <c r="K1" s="69"/>
      <c r="L1" s="69"/>
      <c r="M1" s="69"/>
      <c r="N1" s="69"/>
      <c r="O1" s="69"/>
    </row>
    <row r="2" spans="1:15" s="21" customFormat="1" ht="87">
      <c r="A2" s="20" t="s">
        <v>38</v>
      </c>
      <c r="B2" s="20" t="s">
        <v>135</v>
      </c>
      <c r="C2" s="20" t="s">
        <v>134</v>
      </c>
      <c r="D2" s="20" t="s">
        <v>287</v>
      </c>
      <c r="E2" s="20" t="s">
        <v>288</v>
      </c>
      <c r="F2" s="20" t="s">
        <v>289</v>
      </c>
      <c r="G2" s="20" t="s">
        <v>290</v>
      </c>
      <c r="H2" s="20" t="s">
        <v>291</v>
      </c>
      <c r="I2" s="20" t="s">
        <v>292</v>
      </c>
      <c r="J2" s="20" t="s">
        <v>293</v>
      </c>
      <c r="K2" s="20" t="s">
        <v>294</v>
      </c>
      <c r="L2" s="20" t="s">
        <v>295</v>
      </c>
      <c r="M2" s="20" t="s">
        <v>296</v>
      </c>
      <c r="N2" s="20" t="s">
        <v>297</v>
      </c>
      <c r="O2" s="20" t="s">
        <v>298</v>
      </c>
    </row>
    <row r="3" spans="1:15">
      <c r="A3" t="s">
        <v>299</v>
      </c>
      <c r="B3" t="s">
        <v>139</v>
      </c>
      <c r="C3">
        <v>132</v>
      </c>
      <c r="D3">
        <v>3.8485339312819736E-2</v>
      </c>
      <c r="E3">
        <v>5.8647808400813708E-3</v>
      </c>
      <c r="F3">
        <v>3.3712605502638167E-2</v>
      </c>
      <c r="G3">
        <v>0.29208653058395018</v>
      </c>
      <c r="H3">
        <v>0</v>
      </c>
      <c r="I3">
        <v>1.5841621251743959E-3</v>
      </c>
      <c r="J3">
        <v>0</v>
      </c>
      <c r="K3">
        <v>0</v>
      </c>
      <c r="L3">
        <v>6.7339892350362527E-3</v>
      </c>
      <c r="M3">
        <v>0</v>
      </c>
      <c r="N3">
        <v>0</v>
      </c>
      <c r="O3">
        <v>9.312392563762463E-3</v>
      </c>
    </row>
    <row r="4" spans="1:15">
      <c r="A4" t="s">
        <v>138</v>
      </c>
      <c r="B4" t="s">
        <v>139</v>
      </c>
      <c r="C4">
        <v>132</v>
      </c>
      <c r="D4">
        <v>3.8485339312819736E-2</v>
      </c>
      <c r="E4">
        <v>5.8647808400813708E-3</v>
      </c>
      <c r="F4">
        <v>3.3712605502638167E-2</v>
      </c>
      <c r="G4">
        <v>0.29208653058395018</v>
      </c>
      <c r="H4">
        <v>0</v>
      </c>
      <c r="I4">
        <v>1.5841621251743959E-3</v>
      </c>
      <c r="J4">
        <v>0</v>
      </c>
      <c r="K4">
        <v>0</v>
      </c>
      <c r="L4">
        <v>6.7339892350362527E-3</v>
      </c>
      <c r="M4">
        <v>0</v>
      </c>
      <c r="N4">
        <v>0</v>
      </c>
      <c r="O4">
        <v>9.312392563762463E-3</v>
      </c>
    </row>
    <row r="5" spans="1:15">
      <c r="A5" t="s">
        <v>162</v>
      </c>
      <c r="B5" t="s">
        <v>139</v>
      </c>
      <c r="C5">
        <v>132</v>
      </c>
      <c r="D5">
        <v>0.44251772068663964</v>
      </c>
      <c r="E5">
        <v>0.36032205402780593</v>
      </c>
      <c r="F5">
        <v>2.549840215732864E-2</v>
      </c>
      <c r="G5">
        <v>3.2376991237098522E-2</v>
      </c>
      <c r="H5">
        <v>2.2076967686269381E-2</v>
      </c>
      <c r="I5">
        <v>4.0898238889445548E-2</v>
      </c>
      <c r="J5">
        <v>0</v>
      </c>
      <c r="K5">
        <v>0</v>
      </c>
      <c r="L5">
        <v>0.12076856338831547</v>
      </c>
      <c r="M5">
        <v>0.11144411699568481</v>
      </c>
      <c r="N5">
        <v>0</v>
      </c>
      <c r="O5">
        <v>0</v>
      </c>
    </row>
    <row r="6" spans="1:15">
      <c r="A6" t="s">
        <v>162</v>
      </c>
      <c r="B6" t="s">
        <v>139</v>
      </c>
      <c r="C6">
        <v>330</v>
      </c>
      <c r="D6">
        <v>0.44631544644625365</v>
      </c>
      <c r="E6">
        <v>0.35297098074004923</v>
      </c>
      <c r="F6">
        <v>2.5502756025911472E-2</v>
      </c>
      <c r="G6">
        <v>4.2644666469877857E-2</v>
      </c>
      <c r="H6">
        <v>3.2392655840705185E-2</v>
      </c>
      <c r="I6">
        <v>4.3756933696763027E-2</v>
      </c>
      <c r="J6">
        <v>9.1954073061809895E-4</v>
      </c>
      <c r="K6">
        <v>1.0480554745175526E-3</v>
      </c>
      <c r="L6">
        <v>0.12551864005630661</v>
      </c>
      <c r="M6">
        <v>0.11202322710574565</v>
      </c>
      <c r="N6">
        <v>0</v>
      </c>
      <c r="O6">
        <v>0</v>
      </c>
    </row>
    <row r="7" spans="1:15">
      <c r="A7" t="s">
        <v>160</v>
      </c>
      <c r="B7" t="s">
        <v>139</v>
      </c>
      <c r="C7">
        <v>330</v>
      </c>
      <c r="D7">
        <v>0.41264151838904561</v>
      </c>
      <c r="E7">
        <v>0.15684721114131916</v>
      </c>
      <c r="F7">
        <v>4.6770190691490778E-2</v>
      </c>
      <c r="G7">
        <v>7.6820485913223699E-2</v>
      </c>
      <c r="H7">
        <v>2.5775736607813973E-2</v>
      </c>
      <c r="I7">
        <v>1.2519398488207554E-2</v>
      </c>
      <c r="J7">
        <v>4.9965497927292402E-4</v>
      </c>
      <c r="K7">
        <v>0</v>
      </c>
      <c r="L7">
        <v>0.16943496559517385</v>
      </c>
      <c r="M7">
        <v>6.3100924333762271E-2</v>
      </c>
      <c r="N7">
        <v>2.3635724299091764E-3</v>
      </c>
      <c r="O7">
        <v>9.8919293229501274E-4</v>
      </c>
    </row>
    <row r="8" spans="1:15">
      <c r="A8" t="s">
        <v>176</v>
      </c>
      <c r="B8" t="s">
        <v>139</v>
      </c>
      <c r="C8">
        <v>220</v>
      </c>
      <c r="D8">
        <v>3.9279195219951914E-2</v>
      </c>
      <c r="E8">
        <v>5.9360697141931798E-3</v>
      </c>
      <c r="F8">
        <v>8.7529404910790115E-2</v>
      </c>
      <c r="G8">
        <v>0.35506011297664514</v>
      </c>
      <c r="H8">
        <v>0</v>
      </c>
      <c r="I8">
        <v>0</v>
      </c>
      <c r="J8">
        <v>1.6447269159685876E-2</v>
      </c>
      <c r="K8">
        <v>3.9513597202279864E-2</v>
      </c>
      <c r="L8">
        <v>7.3864342609534584E-3</v>
      </c>
      <c r="M8">
        <v>0</v>
      </c>
      <c r="N8">
        <v>2.2698268802631059E-3</v>
      </c>
      <c r="O8">
        <v>4.7532848362973293E-2</v>
      </c>
    </row>
    <row r="9" spans="1:15">
      <c r="A9" t="s">
        <v>300</v>
      </c>
      <c r="B9" t="s">
        <v>139</v>
      </c>
      <c r="C9">
        <v>330</v>
      </c>
      <c r="D9">
        <v>2.7611068169325844E-2</v>
      </c>
      <c r="E9">
        <v>0.11892259636844735</v>
      </c>
      <c r="F9">
        <v>3.6424395967860346E-2</v>
      </c>
      <c r="G9">
        <v>6.3328178348096731E-2</v>
      </c>
      <c r="H9">
        <v>0</v>
      </c>
      <c r="I9">
        <v>1.2637738845077112E-2</v>
      </c>
      <c r="J9">
        <v>3.5355963299767704E-4</v>
      </c>
      <c r="K9">
        <v>5.0560466453279315E-3</v>
      </c>
      <c r="L9">
        <v>0</v>
      </c>
      <c r="M9">
        <v>5.1267422805739753E-2</v>
      </c>
      <c r="N9">
        <v>2.2356416333380027E-3</v>
      </c>
      <c r="O9">
        <v>0</v>
      </c>
    </row>
    <row r="10" spans="1:15">
      <c r="A10" t="s">
        <v>300</v>
      </c>
      <c r="B10" t="s">
        <v>139</v>
      </c>
      <c r="C10">
        <v>500</v>
      </c>
      <c r="D10">
        <v>0.38173171511014975</v>
      </c>
      <c r="E10">
        <v>7.0427692521195906E-2</v>
      </c>
      <c r="F10">
        <v>2.6012256614860143E-2</v>
      </c>
      <c r="G10">
        <v>5.6252402204282383E-2</v>
      </c>
      <c r="H10">
        <v>2.7672995877411715E-2</v>
      </c>
      <c r="I10">
        <v>1.0285266713096765E-2</v>
      </c>
      <c r="J10">
        <v>2.6795199614744131E-3</v>
      </c>
      <c r="K10">
        <v>1.3359886706493027E-2</v>
      </c>
      <c r="L10">
        <v>0.16695570070270199</v>
      </c>
      <c r="M10">
        <v>3.8832177649796414E-2</v>
      </c>
      <c r="N10">
        <v>5.1036132908426303E-3</v>
      </c>
      <c r="O10">
        <v>4.7414263790556323E-3</v>
      </c>
    </row>
    <row r="11" spans="1:15">
      <c r="A11" t="s">
        <v>159</v>
      </c>
      <c r="B11" t="s">
        <v>139</v>
      </c>
      <c r="C11">
        <v>330</v>
      </c>
      <c r="D11">
        <v>0.62507509532095107</v>
      </c>
      <c r="E11">
        <v>5.2677530844111767E-2</v>
      </c>
      <c r="F11">
        <v>5.0076280490172459E-2</v>
      </c>
      <c r="G11">
        <v>6.1982930715234523E-2</v>
      </c>
      <c r="H11">
        <v>8.0432107033423295E-2</v>
      </c>
      <c r="I11">
        <v>3.7078047597207402E-3</v>
      </c>
      <c r="J11">
        <v>2.1421196460164561E-3</v>
      </c>
      <c r="K11">
        <v>0</v>
      </c>
      <c r="L11">
        <v>0.21682120578508834</v>
      </c>
      <c r="M11">
        <v>0</v>
      </c>
      <c r="N11">
        <v>1.1697671431631698E-3</v>
      </c>
      <c r="O11">
        <v>0</v>
      </c>
    </row>
    <row r="12" spans="1:15">
      <c r="A12" t="s">
        <v>159</v>
      </c>
      <c r="B12" t="s">
        <v>139</v>
      </c>
      <c r="C12">
        <v>500</v>
      </c>
      <c r="D12">
        <v>0.62507509532095107</v>
      </c>
      <c r="E12">
        <v>5.2677530844111767E-2</v>
      </c>
      <c r="F12">
        <v>5.0076280490172459E-2</v>
      </c>
      <c r="G12">
        <v>6.1982930715234523E-2</v>
      </c>
      <c r="H12">
        <v>8.0432107033423295E-2</v>
      </c>
      <c r="I12">
        <v>3.7078047597207402E-3</v>
      </c>
      <c r="J12">
        <v>2.1421196460164561E-3</v>
      </c>
      <c r="K12">
        <v>0</v>
      </c>
      <c r="L12">
        <v>0.21682120578508834</v>
      </c>
      <c r="M12">
        <v>0</v>
      </c>
      <c r="N12">
        <v>1.1697671431631698E-3</v>
      </c>
      <c r="O12">
        <v>0</v>
      </c>
    </row>
    <row r="13" spans="1:15">
      <c r="A13" t="s">
        <v>301</v>
      </c>
      <c r="B13" t="s">
        <v>139</v>
      </c>
      <c r="C13">
        <v>330</v>
      </c>
      <c r="D13">
        <v>0.79868261146354624</v>
      </c>
      <c r="E13">
        <v>0.15829357551401296</v>
      </c>
      <c r="F13">
        <v>1.7085184606059237E-2</v>
      </c>
      <c r="G13">
        <v>2.8137404780747877E-2</v>
      </c>
      <c r="H13">
        <v>0.10659317479122202</v>
      </c>
      <c r="I13">
        <v>1.1433826764832228E-2</v>
      </c>
      <c r="J13">
        <v>6.364407037941092E-5</v>
      </c>
      <c r="K13">
        <v>0</v>
      </c>
      <c r="L13">
        <v>0.45355444775233428</v>
      </c>
      <c r="M13">
        <v>6.9723996550721104E-2</v>
      </c>
      <c r="N13">
        <v>0</v>
      </c>
      <c r="O13">
        <v>0</v>
      </c>
    </row>
    <row r="14" spans="1:15">
      <c r="A14" t="s">
        <v>302</v>
      </c>
      <c r="B14" t="s">
        <v>139</v>
      </c>
      <c r="C14">
        <v>132</v>
      </c>
      <c r="D14">
        <v>0.79868261146354624</v>
      </c>
      <c r="E14">
        <v>0.15829357551401296</v>
      </c>
      <c r="F14">
        <v>1.7085184606059237E-2</v>
      </c>
      <c r="G14">
        <v>2.8137404780747877E-2</v>
      </c>
      <c r="H14">
        <v>0.10659317479122202</v>
      </c>
      <c r="I14">
        <v>1.1433826764832228E-2</v>
      </c>
      <c r="J14">
        <v>6.364407037941092E-5</v>
      </c>
      <c r="K14">
        <v>0</v>
      </c>
      <c r="L14">
        <v>0.45355444775233428</v>
      </c>
      <c r="M14">
        <v>6.9723996550721104E-2</v>
      </c>
      <c r="N14">
        <v>0</v>
      </c>
      <c r="O14">
        <v>0</v>
      </c>
    </row>
    <row r="15" spans="1:15">
      <c r="A15" t="s">
        <v>161</v>
      </c>
      <c r="B15" t="s">
        <v>139</v>
      </c>
      <c r="C15">
        <v>330</v>
      </c>
      <c r="D15">
        <v>0.25314164748807982</v>
      </c>
      <c r="E15">
        <v>7.0593111077114579E-2</v>
      </c>
      <c r="F15">
        <v>2.6945554316316067E-2</v>
      </c>
      <c r="G15">
        <v>0.10466633506799597</v>
      </c>
      <c r="H15">
        <v>3.0841294945259824E-2</v>
      </c>
      <c r="I15">
        <v>1.2225847791050036E-2</v>
      </c>
      <c r="J15">
        <v>5.7493545441209492E-4</v>
      </c>
      <c r="K15">
        <v>0</v>
      </c>
      <c r="L15">
        <v>9.4665081213313268E-2</v>
      </c>
      <c r="M15">
        <v>2.8328776056624833E-2</v>
      </c>
      <c r="N15">
        <v>2.318507158804539E-3</v>
      </c>
      <c r="O15">
        <v>0</v>
      </c>
    </row>
    <row r="16" spans="1:15">
      <c r="A16" t="s">
        <v>151</v>
      </c>
      <c r="B16" t="s">
        <v>139</v>
      </c>
      <c r="C16">
        <v>132</v>
      </c>
      <c r="D16">
        <v>0.80764934877564443</v>
      </c>
      <c r="E16">
        <v>0.25480113293877177</v>
      </c>
      <c r="F16">
        <v>2.0914023064839832E-2</v>
      </c>
      <c r="G16">
        <v>9.2220568210870185E-2</v>
      </c>
      <c r="H16">
        <v>0.13526131322164944</v>
      </c>
      <c r="I16">
        <v>1.9403660923314241E-2</v>
      </c>
      <c r="J16">
        <v>0</v>
      </c>
      <c r="K16">
        <v>0</v>
      </c>
      <c r="L16">
        <v>0.41388384506571213</v>
      </c>
      <c r="M16">
        <v>9.2796683295363794E-2</v>
      </c>
      <c r="N16">
        <v>0</v>
      </c>
      <c r="O16">
        <v>6.9866158777374572E-3</v>
      </c>
    </row>
    <row r="17" spans="1:15">
      <c r="A17" t="s">
        <v>144</v>
      </c>
      <c r="B17" t="s">
        <v>139</v>
      </c>
      <c r="C17">
        <v>132</v>
      </c>
      <c r="D17">
        <v>0.45154666522115994</v>
      </c>
      <c r="E17">
        <v>7.1627865177151043E-2</v>
      </c>
      <c r="F17">
        <v>4.996571181042913E-2</v>
      </c>
      <c r="G17">
        <v>4.3888212898574107E-2</v>
      </c>
      <c r="H17">
        <v>5.6227780695204996E-2</v>
      </c>
      <c r="I17">
        <v>1.2012189948240026E-2</v>
      </c>
      <c r="J17">
        <v>2.678272940909276E-3</v>
      </c>
      <c r="K17">
        <v>0</v>
      </c>
      <c r="L17">
        <v>0.12834511201027266</v>
      </c>
      <c r="M17">
        <v>1.8803255257434828E-2</v>
      </c>
      <c r="N17">
        <v>0</v>
      </c>
      <c r="O17">
        <v>0</v>
      </c>
    </row>
    <row r="18" spans="1:15">
      <c r="A18" t="s">
        <v>303</v>
      </c>
      <c r="B18" t="s">
        <v>139</v>
      </c>
      <c r="C18">
        <v>132</v>
      </c>
      <c r="D18">
        <v>0.80764934877564443</v>
      </c>
      <c r="E18">
        <v>0.25480113293877177</v>
      </c>
      <c r="F18">
        <v>2.0914023064839832E-2</v>
      </c>
      <c r="G18">
        <v>9.2220568210870185E-2</v>
      </c>
      <c r="H18">
        <v>0.13526131322164944</v>
      </c>
      <c r="I18">
        <v>1.9403660923314241E-2</v>
      </c>
      <c r="J18">
        <v>0</v>
      </c>
      <c r="K18">
        <v>0</v>
      </c>
      <c r="L18">
        <v>0.41388384506571213</v>
      </c>
      <c r="M18">
        <v>9.2796683295363794E-2</v>
      </c>
      <c r="N18">
        <v>0</v>
      </c>
      <c r="O18">
        <v>6.9866158777374572E-3</v>
      </c>
    </row>
    <row r="19" spans="1:15">
      <c r="A19" t="s">
        <v>140</v>
      </c>
      <c r="B19" t="s">
        <v>139</v>
      </c>
      <c r="C19">
        <v>220</v>
      </c>
      <c r="D19">
        <v>4.0528798504091836E-2</v>
      </c>
      <c r="E19">
        <v>6.2880128214054714E-3</v>
      </c>
      <c r="F19">
        <v>0.10412147888699583</v>
      </c>
      <c r="G19">
        <v>0.40157774096137944</v>
      </c>
      <c r="H19">
        <v>4.6514759806821279E-3</v>
      </c>
      <c r="I19">
        <v>4.6728402956026303E-4</v>
      </c>
      <c r="J19">
        <v>2.4852281272045054E-2</v>
      </c>
      <c r="K19">
        <v>4.1214723452806239E-2</v>
      </c>
      <c r="L19">
        <v>1.4813538838921227E-2</v>
      </c>
      <c r="M19">
        <v>0</v>
      </c>
      <c r="N19">
        <v>0</v>
      </c>
      <c r="O19">
        <v>4.5572047150928809E-2</v>
      </c>
    </row>
    <row r="20" spans="1:15">
      <c r="A20" t="s">
        <v>177</v>
      </c>
      <c r="B20" t="s">
        <v>139</v>
      </c>
      <c r="C20">
        <v>220</v>
      </c>
      <c r="D20">
        <v>3.9598089428516135E-2</v>
      </c>
      <c r="E20">
        <v>6.3215508424521137E-3</v>
      </c>
      <c r="F20">
        <v>0.11665835844545676</v>
      </c>
      <c r="G20">
        <v>0.42329871908704353</v>
      </c>
      <c r="H20">
        <v>0</v>
      </c>
      <c r="I20">
        <v>0</v>
      </c>
      <c r="J20">
        <v>3.5591850697377601E-2</v>
      </c>
      <c r="K20">
        <v>2.8801022926568699E-2</v>
      </c>
      <c r="L20">
        <v>1.3259549038761906E-2</v>
      </c>
      <c r="M20">
        <v>3.1929264167725392E-3</v>
      </c>
      <c r="N20">
        <v>2.3810979681855391E-2</v>
      </c>
      <c r="O20">
        <v>4.4358127556014433E-2</v>
      </c>
    </row>
    <row r="21" spans="1:15">
      <c r="A21" t="s">
        <v>304</v>
      </c>
      <c r="B21" t="s">
        <v>139</v>
      </c>
      <c r="C21">
        <v>132</v>
      </c>
      <c r="D21">
        <v>7.2468576880917721E-2</v>
      </c>
      <c r="E21">
        <v>2.5684473638632632E-2</v>
      </c>
      <c r="F21">
        <v>2.2447545967725063E-2</v>
      </c>
      <c r="G21">
        <v>6.7917017295149471E-2</v>
      </c>
      <c r="H21">
        <v>0</v>
      </c>
      <c r="I21">
        <v>1.5263475606805291E-4</v>
      </c>
      <c r="J21">
        <v>1.8929808284881002E-3</v>
      </c>
      <c r="K21">
        <v>0</v>
      </c>
      <c r="L21">
        <v>1.5712180039738757E-2</v>
      </c>
      <c r="M21">
        <v>4.4621790829047197E-3</v>
      </c>
      <c r="N21">
        <v>1.1816545665579295E-5</v>
      </c>
      <c r="O21">
        <v>0</v>
      </c>
    </row>
    <row r="22" spans="1:15">
      <c r="A22" t="s">
        <v>171</v>
      </c>
      <c r="B22" t="s">
        <v>139</v>
      </c>
      <c r="C22">
        <v>132</v>
      </c>
      <c r="D22">
        <v>7.2468576880917721E-2</v>
      </c>
      <c r="E22">
        <v>2.5684473638632632E-2</v>
      </c>
      <c r="F22">
        <v>2.2447545967725063E-2</v>
      </c>
      <c r="G22">
        <v>6.7917017295149471E-2</v>
      </c>
      <c r="H22">
        <v>0</v>
      </c>
      <c r="I22">
        <v>1.5263475606805291E-4</v>
      </c>
      <c r="J22">
        <v>1.8929808284881002E-3</v>
      </c>
      <c r="K22">
        <v>0</v>
      </c>
      <c r="L22">
        <v>1.5712180039738757E-2</v>
      </c>
      <c r="M22">
        <v>4.4621790829047197E-3</v>
      </c>
      <c r="N22">
        <v>1.1816545665579295E-5</v>
      </c>
      <c r="O22">
        <v>0</v>
      </c>
    </row>
    <row r="23" spans="1:15">
      <c r="A23" t="s">
        <v>171</v>
      </c>
      <c r="B23" t="s">
        <v>139</v>
      </c>
      <c r="C23">
        <v>330</v>
      </c>
      <c r="D23">
        <v>7.2468576880917721E-2</v>
      </c>
      <c r="E23">
        <v>2.5684473638632632E-2</v>
      </c>
      <c r="F23">
        <v>2.2447545967725063E-2</v>
      </c>
      <c r="G23">
        <v>6.7917017295149471E-2</v>
      </c>
      <c r="H23">
        <v>0</v>
      </c>
      <c r="I23">
        <v>1.5263475606805291E-4</v>
      </c>
      <c r="J23">
        <v>1.8929808284881002E-3</v>
      </c>
      <c r="K23">
        <v>0</v>
      </c>
      <c r="L23">
        <v>1.5712180039738757E-2</v>
      </c>
      <c r="M23">
        <v>4.4621790829047197E-3</v>
      </c>
      <c r="N23">
        <v>1.1816545665579295E-5</v>
      </c>
      <c r="O23">
        <v>0</v>
      </c>
    </row>
    <row r="24" spans="1:15">
      <c r="A24" t="s">
        <v>305</v>
      </c>
      <c r="B24" t="s">
        <v>139</v>
      </c>
      <c r="C24">
        <v>330</v>
      </c>
      <c r="D24">
        <v>7.2468576880917721E-2</v>
      </c>
      <c r="E24">
        <v>2.5684473638632632E-2</v>
      </c>
      <c r="F24">
        <v>2.2447545967725063E-2</v>
      </c>
      <c r="G24">
        <v>6.7917017295149471E-2</v>
      </c>
      <c r="H24">
        <v>0</v>
      </c>
      <c r="I24">
        <v>1.5263475606805291E-4</v>
      </c>
      <c r="J24">
        <v>1.8929808284881002E-3</v>
      </c>
      <c r="K24">
        <v>0</v>
      </c>
      <c r="L24">
        <v>1.5712180039738757E-2</v>
      </c>
      <c r="M24">
        <v>4.4621790829047197E-3</v>
      </c>
      <c r="N24">
        <v>1.1816545665579295E-5</v>
      </c>
      <c r="O24">
        <v>0</v>
      </c>
    </row>
    <row r="25" spans="1:15">
      <c r="A25" t="s">
        <v>306</v>
      </c>
      <c r="B25" t="s">
        <v>139</v>
      </c>
      <c r="C25">
        <v>132</v>
      </c>
      <c r="D25">
        <v>0.33049740439106168</v>
      </c>
      <c r="E25">
        <v>0.36723340319780945</v>
      </c>
      <c r="F25">
        <v>8.4637759980726954E-3</v>
      </c>
      <c r="G25">
        <v>1.0815851064477968E-2</v>
      </c>
      <c r="H25">
        <v>3.4483919593275347E-2</v>
      </c>
      <c r="I25">
        <v>1.9180637805395213E-2</v>
      </c>
      <c r="J25">
        <v>5.7739337716888406E-4</v>
      </c>
      <c r="K25">
        <v>0</v>
      </c>
      <c r="L25">
        <v>0.21249948821337469</v>
      </c>
      <c r="M25">
        <v>0.17130185308685345</v>
      </c>
      <c r="N25">
        <v>7.4774202272495801E-4</v>
      </c>
      <c r="O25">
        <v>3.1189573257017792E-3</v>
      </c>
    </row>
    <row r="26" spans="1:15">
      <c r="A26" t="s">
        <v>168</v>
      </c>
      <c r="B26" t="s">
        <v>139</v>
      </c>
      <c r="C26">
        <v>132</v>
      </c>
      <c r="D26">
        <v>0.57358838917677601</v>
      </c>
      <c r="E26">
        <v>0.34189222958211235</v>
      </c>
      <c r="F26">
        <v>2.5381313234324607E-2</v>
      </c>
      <c r="G26">
        <v>4.8272211712759132E-2</v>
      </c>
      <c r="H26">
        <v>4.9245569390513513E-2</v>
      </c>
      <c r="I26">
        <v>2.3756202759813255E-2</v>
      </c>
      <c r="J26">
        <v>3.7947921971851454E-4</v>
      </c>
      <c r="K26">
        <v>0</v>
      </c>
      <c r="L26">
        <v>0.36351031792922989</v>
      </c>
      <c r="M26">
        <v>0.13363085024188331</v>
      </c>
      <c r="N26">
        <v>0</v>
      </c>
      <c r="O26">
        <v>0</v>
      </c>
    </row>
    <row r="27" spans="1:15">
      <c r="A27" t="s">
        <v>168</v>
      </c>
      <c r="B27" t="s">
        <v>139</v>
      </c>
      <c r="C27">
        <v>330</v>
      </c>
      <c r="D27">
        <v>0.47094639448440834</v>
      </c>
      <c r="E27">
        <v>0.36264185404568111</v>
      </c>
      <c r="F27">
        <v>1.1041002117103493E-2</v>
      </c>
      <c r="G27">
        <v>2.7749186541037984E-2</v>
      </c>
      <c r="H27">
        <v>2.7905467679680076E-2</v>
      </c>
      <c r="I27">
        <v>2.4836187213450187E-2</v>
      </c>
      <c r="J27">
        <v>0</v>
      </c>
      <c r="K27">
        <v>0</v>
      </c>
      <c r="L27">
        <v>0.30975579813595217</v>
      </c>
      <c r="M27">
        <v>0.13870339257533776</v>
      </c>
      <c r="N27">
        <v>8.4873719375252446E-4</v>
      </c>
      <c r="O27">
        <v>1.7941419174420507E-3</v>
      </c>
    </row>
    <row r="28" spans="1:15">
      <c r="A28" t="s">
        <v>307</v>
      </c>
      <c r="B28" t="s">
        <v>139</v>
      </c>
      <c r="C28">
        <v>132</v>
      </c>
      <c r="D28">
        <v>3.234720058830462E-2</v>
      </c>
      <c r="E28">
        <v>6.545013786529494E-3</v>
      </c>
      <c r="F28">
        <v>2.9139737511759356E-2</v>
      </c>
      <c r="G28">
        <v>0.24041134499564079</v>
      </c>
      <c r="H28">
        <v>0</v>
      </c>
      <c r="I28">
        <v>0</v>
      </c>
      <c r="J28">
        <v>8.091387067959574E-3</v>
      </c>
      <c r="K28">
        <v>0</v>
      </c>
      <c r="L28">
        <v>5.4437559277244825E-4</v>
      </c>
      <c r="M28">
        <v>3.2977112755733897E-3</v>
      </c>
      <c r="N28">
        <v>7.9889081761060389E-3</v>
      </c>
      <c r="O28">
        <v>4.3293069913491793E-2</v>
      </c>
    </row>
    <row r="29" spans="1:15">
      <c r="A29" t="s">
        <v>308</v>
      </c>
      <c r="B29" t="s">
        <v>139</v>
      </c>
      <c r="C29">
        <v>330</v>
      </c>
      <c r="D29">
        <v>7.2468576880917721E-2</v>
      </c>
      <c r="E29">
        <v>2.5684473638632632E-2</v>
      </c>
      <c r="F29">
        <v>2.2447545967725063E-2</v>
      </c>
      <c r="G29">
        <v>6.7917017295149471E-2</v>
      </c>
      <c r="H29">
        <v>0</v>
      </c>
      <c r="I29">
        <v>1.5263475606805291E-4</v>
      </c>
      <c r="J29">
        <v>1.8929808284881002E-3</v>
      </c>
      <c r="K29">
        <v>0</v>
      </c>
      <c r="L29">
        <v>1.5712180039738757E-2</v>
      </c>
      <c r="M29">
        <v>4.4621790829047197E-3</v>
      </c>
      <c r="N29">
        <v>1.1816545665579295E-5</v>
      </c>
      <c r="O29">
        <v>0</v>
      </c>
    </row>
    <row r="30" spans="1:15">
      <c r="A30" t="s">
        <v>309</v>
      </c>
      <c r="B30" t="s">
        <v>139</v>
      </c>
      <c r="C30">
        <v>132</v>
      </c>
      <c r="D30">
        <v>4.7881139644936961E-2</v>
      </c>
      <c r="E30">
        <v>1.5915010908088882E-2</v>
      </c>
      <c r="F30">
        <v>3.0321003857302034E-2</v>
      </c>
      <c r="G30">
        <v>6.2453711557722565E-2</v>
      </c>
      <c r="H30">
        <v>0</v>
      </c>
      <c r="I30">
        <v>2.1365744073510873E-3</v>
      </c>
      <c r="J30">
        <v>1.0840449743175708E-3</v>
      </c>
      <c r="K30">
        <v>0</v>
      </c>
      <c r="L30">
        <v>1.0688265574230631E-2</v>
      </c>
      <c r="M30">
        <v>4.5505965981309498E-3</v>
      </c>
      <c r="N30">
        <v>6.7021161024862896E-4</v>
      </c>
      <c r="O30">
        <v>0</v>
      </c>
    </row>
    <row r="31" spans="1:15">
      <c r="A31" t="s">
        <v>310</v>
      </c>
      <c r="B31" t="s">
        <v>139</v>
      </c>
      <c r="C31">
        <v>132</v>
      </c>
      <c r="D31">
        <v>0.28992718508193183</v>
      </c>
      <c r="E31">
        <v>6.4866866880068444E-2</v>
      </c>
      <c r="F31">
        <v>6.2399936238642782E-2</v>
      </c>
      <c r="G31">
        <v>3.3690101490433923E-2</v>
      </c>
      <c r="H31">
        <v>5.393264525808115E-3</v>
      </c>
      <c r="I31">
        <v>7.5259208629308025E-3</v>
      </c>
      <c r="J31">
        <v>0</v>
      </c>
      <c r="K31">
        <v>0</v>
      </c>
      <c r="L31">
        <v>9.488710877999984E-2</v>
      </c>
      <c r="M31">
        <v>1.9600174839960707E-2</v>
      </c>
      <c r="N31">
        <v>2.6592940440030312E-3</v>
      </c>
      <c r="O31">
        <v>5.7352227248356254E-3</v>
      </c>
    </row>
    <row r="32" spans="1:15">
      <c r="A32" t="s">
        <v>311</v>
      </c>
      <c r="B32" t="s">
        <v>139</v>
      </c>
      <c r="C32">
        <v>330</v>
      </c>
      <c r="D32">
        <v>2.7611068169325844E-2</v>
      </c>
      <c r="E32">
        <v>0.11892259636844735</v>
      </c>
      <c r="F32">
        <v>3.6424395967860346E-2</v>
      </c>
      <c r="G32">
        <v>6.3328178348096731E-2</v>
      </c>
      <c r="H32">
        <v>0</v>
      </c>
      <c r="I32">
        <v>1.2637738845077112E-2</v>
      </c>
      <c r="J32">
        <v>3.5355963299767704E-4</v>
      </c>
      <c r="K32">
        <v>5.0560466453279315E-3</v>
      </c>
      <c r="L32">
        <v>0</v>
      </c>
      <c r="M32">
        <v>5.1267422805739753E-2</v>
      </c>
      <c r="N32">
        <v>2.2356416333380027E-3</v>
      </c>
      <c r="O32">
        <v>0</v>
      </c>
    </row>
    <row r="33" spans="1:15">
      <c r="A33" t="s">
        <v>312</v>
      </c>
      <c r="B33" t="s">
        <v>139</v>
      </c>
      <c r="C33">
        <v>132</v>
      </c>
      <c r="D33">
        <v>0.41264151838904561</v>
      </c>
      <c r="E33">
        <v>0.15684721114131916</v>
      </c>
      <c r="F33">
        <v>4.6770190691490778E-2</v>
      </c>
      <c r="G33">
        <v>7.6820485913223699E-2</v>
      </c>
      <c r="H33">
        <v>2.5775736607813973E-2</v>
      </c>
      <c r="I33">
        <v>1.2519398488207554E-2</v>
      </c>
      <c r="J33">
        <v>4.9965497927292402E-4</v>
      </c>
      <c r="K33">
        <v>0</v>
      </c>
      <c r="L33">
        <v>0.16943496559517385</v>
      </c>
      <c r="M33">
        <v>6.3100924333762271E-2</v>
      </c>
      <c r="N33">
        <v>2.3635724299091764E-3</v>
      </c>
      <c r="O33">
        <v>9.8919293229501274E-4</v>
      </c>
    </row>
    <row r="34" spans="1:15">
      <c r="A34" t="s">
        <v>312</v>
      </c>
      <c r="B34" t="s">
        <v>139</v>
      </c>
      <c r="C34">
        <v>330</v>
      </c>
      <c r="D34">
        <v>0.41264151838904561</v>
      </c>
      <c r="E34">
        <v>0.15684721114131916</v>
      </c>
      <c r="F34">
        <v>4.6770190691490778E-2</v>
      </c>
      <c r="G34">
        <v>7.6820485913223699E-2</v>
      </c>
      <c r="H34">
        <v>2.5775736607813973E-2</v>
      </c>
      <c r="I34">
        <v>1.2519398488207554E-2</v>
      </c>
      <c r="J34">
        <v>4.9965497927292402E-4</v>
      </c>
      <c r="K34">
        <v>0</v>
      </c>
      <c r="L34">
        <v>0.16943496559517385</v>
      </c>
      <c r="M34">
        <v>6.3100924333762271E-2</v>
      </c>
      <c r="N34">
        <v>2.3635724299091764E-3</v>
      </c>
      <c r="O34">
        <v>9.8919293229501274E-4</v>
      </c>
    </row>
    <row r="35" spans="1:15">
      <c r="A35" t="s">
        <v>313</v>
      </c>
      <c r="B35" t="s">
        <v>139</v>
      </c>
      <c r="C35">
        <v>132</v>
      </c>
      <c r="D35">
        <v>3.234720058830462E-2</v>
      </c>
      <c r="E35">
        <v>6.545013786529494E-3</v>
      </c>
      <c r="F35">
        <v>2.9139737511759356E-2</v>
      </c>
      <c r="G35">
        <v>0.24041134499564079</v>
      </c>
      <c r="H35">
        <v>0</v>
      </c>
      <c r="I35">
        <v>0</v>
      </c>
      <c r="J35">
        <v>8.091387067959574E-3</v>
      </c>
      <c r="K35">
        <v>0</v>
      </c>
      <c r="L35">
        <v>5.4437559277244825E-4</v>
      </c>
      <c r="M35">
        <v>3.2977112755733897E-3</v>
      </c>
      <c r="N35">
        <v>7.9889081761060389E-3</v>
      </c>
      <c r="O35">
        <v>4.3293069913491793E-2</v>
      </c>
    </row>
    <row r="36" spans="1:15">
      <c r="A36" t="s">
        <v>313</v>
      </c>
      <c r="B36" t="s">
        <v>139</v>
      </c>
      <c r="C36">
        <v>220</v>
      </c>
      <c r="D36">
        <v>3.9279195219951914E-2</v>
      </c>
      <c r="E36">
        <v>5.9360697141931798E-3</v>
      </c>
      <c r="F36">
        <v>8.7529404910790115E-2</v>
      </c>
      <c r="G36">
        <v>0.35506011297664514</v>
      </c>
      <c r="H36">
        <v>0</v>
      </c>
      <c r="I36">
        <v>0</v>
      </c>
      <c r="J36">
        <v>1.6447269159685876E-2</v>
      </c>
      <c r="K36">
        <v>3.9513597202279864E-2</v>
      </c>
      <c r="L36">
        <v>7.3864342609534584E-3</v>
      </c>
      <c r="M36">
        <v>0</v>
      </c>
      <c r="N36">
        <v>2.2698268802631059E-3</v>
      </c>
      <c r="O36">
        <v>4.7532848362973293E-2</v>
      </c>
    </row>
    <row r="37" spans="1:15">
      <c r="A37" t="s">
        <v>313</v>
      </c>
      <c r="B37" t="s">
        <v>139</v>
      </c>
      <c r="C37">
        <v>330</v>
      </c>
      <c r="D37">
        <v>3.9279195219951914E-2</v>
      </c>
      <c r="E37">
        <v>5.9360697141931798E-3</v>
      </c>
      <c r="F37">
        <v>8.7529404910790115E-2</v>
      </c>
      <c r="G37">
        <v>0.35506011297664514</v>
      </c>
      <c r="H37">
        <v>0</v>
      </c>
      <c r="I37">
        <v>0</v>
      </c>
      <c r="J37">
        <v>1.6447269159685876E-2</v>
      </c>
      <c r="K37">
        <v>3.9513597202279864E-2</v>
      </c>
      <c r="L37">
        <v>7.3864342609534584E-3</v>
      </c>
      <c r="M37">
        <v>0</v>
      </c>
      <c r="N37">
        <v>2.2698268802631059E-3</v>
      </c>
      <c r="O37">
        <v>4.7532848362973293E-2</v>
      </c>
    </row>
    <row r="38" spans="1:15">
      <c r="A38" t="s">
        <v>172</v>
      </c>
      <c r="B38" t="s">
        <v>139</v>
      </c>
      <c r="C38">
        <v>132</v>
      </c>
      <c r="D38">
        <v>3.234720058830462E-2</v>
      </c>
      <c r="E38">
        <v>6.545013786529494E-3</v>
      </c>
      <c r="F38">
        <v>2.9139737511759356E-2</v>
      </c>
      <c r="G38">
        <v>0.24041134499564079</v>
      </c>
      <c r="H38">
        <v>0</v>
      </c>
      <c r="I38">
        <v>0</v>
      </c>
      <c r="J38">
        <v>8.091387067959574E-3</v>
      </c>
      <c r="K38">
        <v>0</v>
      </c>
      <c r="L38">
        <v>5.4437559277244825E-4</v>
      </c>
      <c r="M38">
        <v>3.2977112755733897E-3</v>
      </c>
      <c r="N38">
        <v>7.9889081761060389E-3</v>
      </c>
      <c r="O38">
        <v>4.3293069913491793E-2</v>
      </c>
    </row>
    <row r="39" spans="1:15">
      <c r="A39" t="s">
        <v>178</v>
      </c>
      <c r="B39" t="s">
        <v>139</v>
      </c>
      <c r="C39">
        <v>330</v>
      </c>
      <c r="D39">
        <v>5.0600103923505078E-2</v>
      </c>
      <c r="E39">
        <v>9.4110999265246392E-3</v>
      </c>
      <c r="F39">
        <v>4.7640886175259481E-2</v>
      </c>
      <c r="G39">
        <v>0.27998883468423297</v>
      </c>
      <c r="H39">
        <v>9.1334458190407038E-3</v>
      </c>
      <c r="I39">
        <v>5.942329556955201E-4</v>
      </c>
      <c r="J39">
        <v>5.3626686951224649E-3</v>
      </c>
      <c r="K39">
        <v>1.9690479225312946E-2</v>
      </c>
      <c r="L39">
        <v>4.4608583765771434E-3</v>
      </c>
      <c r="M39">
        <v>5.072738040599975E-3</v>
      </c>
      <c r="N39">
        <v>2.2873146865677115E-3</v>
      </c>
      <c r="O39">
        <v>2.3620037395699848E-2</v>
      </c>
    </row>
    <row r="40" spans="1:15">
      <c r="A40" t="s">
        <v>314</v>
      </c>
      <c r="B40" t="s">
        <v>139</v>
      </c>
      <c r="C40">
        <v>330</v>
      </c>
      <c r="D40">
        <v>0.44631544644625365</v>
      </c>
      <c r="E40">
        <v>0.35297098074004923</v>
      </c>
      <c r="F40">
        <v>2.5502756025911472E-2</v>
      </c>
      <c r="G40">
        <v>4.2644666469877857E-2</v>
      </c>
      <c r="H40">
        <v>3.2392655840705185E-2</v>
      </c>
      <c r="I40">
        <v>4.3756933696763027E-2</v>
      </c>
      <c r="J40">
        <v>9.1954073061809895E-4</v>
      </c>
      <c r="K40">
        <v>1.0480554745175526E-3</v>
      </c>
      <c r="L40">
        <v>0.12551864005630661</v>
      </c>
      <c r="M40">
        <v>0.11202322710574565</v>
      </c>
      <c r="N40">
        <v>0</v>
      </c>
      <c r="O40">
        <v>0</v>
      </c>
    </row>
    <row r="41" spans="1:15">
      <c r="A41" t="s">
        <v>315</v>
      </c>
      <c r="B41" t="s">
        <v>139</v>
      </c>
      <c r="C41">
        <v>132</v>
      </c>
      <c r="D41">
        <v>0.33049740439106168</v>
      </c>
      <c r="E41">
        <v>0.36723340319780945</v>
      </c>
      <c r="F41">
        <v>8.4637759980726954E-3</v>
      </c>
      <c r="G41">
        <v>1.0815851064477968E-2</v>
      </c>
      <c r="H41">
        <v>3.4483919593275347E-2</v>
      </c>
      <c r="I41">
        <v>1.9180637805395213E-2</v>
      </c>
      <c r="J41">
        <v>5.7739337716888406E-4</v>
      </c>
      <c r="K41">
        <v>0</v>
      </c>
      <c r="L41">
        <v>0.21249948821337469</v>
      </c>
      <c r="M41">
        <v>0.17130185308685345</v>
      </c>
      <c r="N41">
        <v>7.4774202272495801E-4</v>
      </c>
      <c r="O41">
        <v>3.1189573257017792E-3</v>
      </c>
    </row>
    <row r="42" spans="1:15">
      <c r="A42" t="s">
        <v>316</v>
      </c>
      <c r="B42" t="s">
        <v>139</v>
      </c>
      <c r="C42">
        <v>330</v>
      </c>
      <c r="D42">
        <v>0.8617577186844374</v>
      </c>
      <c r="E42">
        <v>0.21342065033739138</v>
      </c>
      <c r="F42">
        <v>2.1283548727196233E-2</v>
      </c>
      <c r="G42">
        <v>5.1899143680860613E-2</v>
      </c>
      <c r="H42">
        <v>0.13123338307147689</v>
      </c>
      <c r="I42">
        <v>2.2965202740020247E-2</v>
      </c>
      <c r="J42">
        <v>2.2919240161654841E-5</v>
      </c>
      <c r="K42">
        <v>0</v>
      </c>
      <c r="L42">
        <v>0.54493364691023882</v>
      </c>
      <c r="M42">
        <v>9.0838890940418401E-2</v>
      </c>
      <c r="N42">
        <v>0</v>
      </c>
      <c r="O42">
        <v>1.9186808972248715E-2</v>
      </c>
    </row>
    <row r="43" spans="1:15">
      <c r="A43" t="s">
        <v>316</v>
      </c>
      <c r="B43" t="s">
        <v>139</v>
      </c>
      <c r="C43">
        <v>500</v>
      </c>
      <c r="D43">
        <v>0.8617577186844374</v>
      </c>
      <c r="E43">
        <v>0.21342065033739138</v>
      </c>
      <c r="F43">
        <v>2.1283548727196233E-2</v>
      </c>
      <c r="G43">
        <v>5.1899143680860613E-2</v>
      </c>
      <c r="H43">
        <v>0.13123338307147689</v>
      </c>
      <c r="I43">
        <v>2.2965202740020247E-2</v>
      </c>
      <c r="J43">
        <v>2.2919240161654841E-5</v>
      </c>
      <c r="K43">
        <v>0</v>
      </c>
      <c r="L43">
        <v>0.54493364691023882</v>
      </c>
      <c r="M43">
        <v>9.0838890940418401E-2</v>
      </c>
      <c r="N43">
        <v>0</v>
      </c>
      <c r="O43">
        <v>1.9186808972248715E-2</v>
      </c>
    </row>
    <row r="44" spans="1:15">
      <c r="A44" t="s">
        <v>317</v>
      </c>
      <c r="B44" t="s">
        <v>139</v>
      </c>
      <c r="C44">
        <v>132</v>
      </c>
      <c r="D44">
        <v>4.7188726828198337E-2</v>
      </c>
      <c r="E44">
        <v>9.2379571103109008E-3</v>
      </c>
      <c r="F44">
        <v>2.4043014844971334E-2</v>
      </c>
      <c r="G44">
        <v>0.23337908518609657</v>
      </c>
      <c r="H44">
        <v>0</v>
      </c>
      <c r="I44">
        <v>0</v>
      </c>
      <c r="J44">
        <v>8.0863669996661253E-3</v>
      </c>
      <c r="K44">
        <v>0</v>
      </c>
      <c r="L44">
        <v>1.1788400266530944E-2</v>
      </c>
      <c r="M44">
        <v>0</v>
      </c>
      <c r="N44">
        <v>0</v>
      </c>
      <c r="O44">
        <v>1.119399978110833E-2</v>
      </c>
    </row>
    <row r="45" spans="1:15">
      <c r="A45" t="s">
        <v>318</v>
      </c>
      <c r="B45" t="s">
        <v>139</v>
      </c>
      <c r="C45">
        <v>132</v>
      </c>
      <c r="D45">
        <v>0.28992718508193183</v>
      </c>
      <c r="E45">
        <v>6.4866866880068444E-2</v>
      </c>
      <c r="F45">
        <v>6.2399936238642782E-2</v>
      </c>
      <c r="G45">
        <v>3.3690101490433923E-2</v>
      </c>
      <c r="H45">
        <v>5.393264525808115E-3</v>
      </c>
      <c r="I45">
        <v>7.5259208629308025E-3</v>
      </c>
      <c r="J45">
        <v>0</v>
      </c>
      <c r="K45">
        <v>0</v>
      </c>
      <c r="L45">
        <v>9.488710877999984E-2</v>
      </c>
      <c r="M45">
        <v>1.9600174839960707E-2</v>
      </c>
      <c r="N45">
        <v>2.6592940440030312E-3</v>
      </c>
      <c r="O45">
        <v>5.7352227248356254E-3</v>
      </c>
    </row>
    <row r="46" spans="1:15">
      <c r="A46" t="s">
        <v>319</v>
      </c>
      <c r="B46" t="s">
        <v>139</v>
      </c>
      <c r="C46">
        <v>132</v>
      </c>
      <c r="D46">
        <v>4.7881139644936961E-2</v>
      </c>
      <c r="E46">
        <v>1.5915010908088882E-2</v>
      </c>
      <c r="F46">
        <v>3.0321003857302034E-2</v>
      </c>
      <c r="G46">
        <v>6.2453711557722565E-2</v>
      </c>
      <c r="H46">
        <v>0</v>
      </c>
      <c r="I46">
        <v>2.1365744073510873E-3</v>
      </c>
      <c r="J46">
        <v>1.0840449743175708E-3</v>
      </c>
      <c r="K46">
        <v>0</v>
      </c>
      <c r="L46">
        <v>1.0688265574230631E-2</v>
      </c>
      <c r="M46">
        <v>4.5505965981309498E-3</v>
      </c>
      <c r="N46">
        <v>6.7021161024862896E-4</v>
      </c>
      <c r="O46">
        <v>0</v>
      </c>
    </row>
    <row r="47" spans="1:15">
      <c r="A47" t="s">
        <v>320</v>
      </c>
      <c r="B47" t="s">
        <v>139</v>
      </c>
      <c r="C47">
        <v>132</v>
      </c>
      <c r="D47">
        <v>0.44251772068663964</v>
      </c>
      <c r="E47">
        <v>0.36032205402780593</v>
      </c>
      <c r="F47">
        <v>2.549840215732864E-2</v>
      </c>
      <c r="G47">
        <v>3.2376991237098522E-2</v>
      </c>
      <c r="H47">
        <v>2.2076967686269381E-2</v>
      </c>
      <c r="I47">
        <v>4.0898238889445548E-2</v>
      </c>
      <c r="J47">
        <v>0</v>
      </c>
      <c r="K47">
        <v>0</v>
      </c>
      <c r="L47">
        <v>0.12076856338831547</v>
      </c>
      <c r="M47">
        <v>0.11144411699568481</v>
      </c>
      <c r="N47">
        <v>0</v>
      </c>
      <c r="O47">
        <v>0</v>
      </c>
    </row>
    <row r="48" spans="1:15">
      <c r="A48" t="s">
        <v>173</v>
      </c>
      <c r="B48" t="s">
        <v>139</v>
      </c>
      <c r="C48">
        <v>132</v>
      </c>
      <c r="D48">
        <v>4.7188726828198337E-2</v>
      </c>
      <c r="E48">
        <v>9.2379571103109008E-3</v>
      </c>
      <c r="F48">
        <v>2.4043014844971334E-2</v>
      </c>
      <c r="G48">
        <v>0.23337908518609657</v>
      </c>
      <c r="H48">
        <v>0</v>
      </c>
      <c r="I48">
        <v>0</v>
      </c>
      <c r="J48">
        <v>8.0863669996661253E-3</v>
      </c>
      <c r="K48">
        <v>0</v>
      </c>
      <c r="L48">
        <v>1.1788400266530944E-2</v>
      </c>
      <c r="M48">
        <v>0</v>
      </c>
      <c r="N48">
        <v>0</v>
      </c>
      <c r="O48">
        <v>1.119399978110833E-2</v>
      </c>
    </row>
    <row r="49" spans="1:15">
      <c r="A49" t="s">
        <v>321</v>
      </c>
      <c r="B49" t="s">
        <v>139</v>
      </c>
      <c r="C49">
        <v>330</v>
      </c>
      <c r="D49">
        <v>2.7611068169325844E-2</v>
      </c>
      <c r="E49">
        <v>0.11892259636844735</v>
      </c>
      <c r="F49">
        <v>3.6424395967860346E-2</v>
      </c>
      <c r="G49">
        <v>6.3328178348096731E-2</v>
      </c>
      <c r="H49">
        <v>0</v>
      </c>
      <c r="I49">
        <v>1.2637738845077112E-2</v>
      </c>
      <c r="J49">
        <v>3.5355963299767704E-4</v>
      </c>
      <c r="K49">
        <v>5.0560466453279315E-3</v>
      </c>
      <c r="L49">
        <v>0</v>
      </c>
      <c r="M49">
        <v>5.1267422805739753E-2</v>
      </c>
      <c r="N49">
        <v>2.2356416333380027E-3</v>
      </c>
      <c r="O49">
        <v>0</v>
      </c>
    </row>
    <row r="50" spans="1:15">
      <c r="A50" t="s">
        <v>163</v>
      </c>
      <c r="B50" t="s">
        <v>139</v>
      </c>
      <c r="C50">
        <v>132</v>
      </c>
      <c r="D50">
        <v>0.34098066247378039</v>
      </c>
      <c r="E50">
        <v>0.24967132157989855</v>
      </c>
      <c r="F50">
        <v>1.0760606246008718E-2</v>
      </c>
      <c r="G50">
        <v>1.9561741280669571E-2</v>
      </c>
      <c r="H50">
        <v>2.0538891737470526E-2</v>
      </c>
      <c r="I50">
        <v>2.0192342685891807E-2</v>
      </c>
      <c r="J50">
        <v>1.0877811546210032E-3</v>
      </c>
      <c r="K50">
        <v>0</v>
      </c>
      <c r="L50">
        <v>0.12144206030940223</v>
      </c>
      <c r="M50">
        <v>8.1439480832198527E-2</v>
      </c>
      <c r="N50">
        <v>1.4949390421333238E-5</v>
      </c>
      <c r="O50">
        <v>0</v>
      </c>
    </row>
    <row r="51" spans="1:15">
      <c r="A51" t="s">
        <v>322</v>
      </c>
      <c r="B51" t="s">
        <v>139</v>
      </c>
      <c r="C51">
        <v>132</v>
      </c>
      <c r="D51">
        <v>0.80764934877564443</v>
      </c>
      <c r="E51">
        <v>0.25480113293877177</v>
      </c>
      <c r="F51">
        <v>2.0914023064839832E-2</v>
      </c>
      <c r="G51">
        <v>9.2220568210870185E-2</v>
      </c>
      <c r="H51">
        <v>0.13526131322164944</v>
      </c>
      <c r="I51">
        <v>1.9403660923314241E-2</v>
      </c>
      <c r="J51">
        <v>0</v>
      </c>
      <c r="K51">
        <v>0</v>
      </c>
      <c r="L51">
        <v>0.41388384506571213</v>
      </c>
      <c r="M51">
        <v>9.2796683295363794E-2</v>
      </c>
      <c r="N51">
        <v>0</v>
      </c>
      <c r="O51">
        <v>6.9866158777374572E-3</v>
      </c>
    </row>
    <row r="52" spans="1:15">
      <c r="A52" t="s">
        <v>179</v>
      </c>
      <c r="B52" t="s">
        <v>139</v>
      </c>
      <c r="C52">
        <v>132</v>
      </c>
      <c r="D52">
        <v>0.79868261146354624</v>
      </c>
      <c r="E52">
        <v>0.15829357551401296</v>
      </c>
      <c r="F52">
        <v>1.7085184606059237E-2</v>
      </c>
      <c r="G52">
        <v>2.8137404780747877E-2</v>
      </c>
      <c r="H52">
        <v>0.10659317479122202</v>
      </c>
      <c r="I52">
        <v>1.1433826764832228E-2</v>
      </c>
      <c r="J52">
        <v>6.364407037941092E-5</v>
      </c>
      <c r="K52">
        <v>0</v>
      </c>
      <c r="L52">
        <v>0.45355444775233428</v>
      </c>
      <c r="M52">
        <v>6.9723996550721104E-2</v>
      </c>
      <c r="N52">
        <v>0</v>
      </c>
      <c r="O52">
        <v>0</v>
      </c>
    </row>
    <row r="53" spans="1:15">
      <c r="A53" t="s">
        <v>179</v>
      </c>
      <c r="B53" t="s">
        <v>139</v>
      </c>
      <c r="C53">
        <v>330</v>
      </c>
      <c r="D53">
        <v>0.79868261146354624</v>
      </c>
      <c r="E53">
        <v>0.15829357551401296</v>
      </c>
      <c r="F53">
        <v>1.7085184606059237E-2</v>
      </c>
      <c r="G53">
        <v>2.8137404780747877E-2</v>
      </c>
      <c r="H53">
        <v>0.10659317479122202</v>
      </c>
      <c r="I53">
        <v>1.1433826764832228E-2</v>
      </c>
      <c r="J53">
        <v>6.364407037941092E-5</v>
      </c>
      <c r="K53">
        <v>0</v>
      </c>
      <c r="L53">
        <v>0.45355444775233428</v>
      </c>
      <c r="M53">
        <v>6.9723996550721104E-2</v>
      </c>
      <c r="N53">
        <v>0</v>
      </c>
      <c r="O53">
        <v>0</v>
      </c>
    </row>
    <row r="54" spans="1:15">
      <c r="A54" t="s">
        <v>323</v>
      </c>
      <c r="B54" t="s">
        <v>139</v>
      </c>
      <c r="C54">
        <v>132</v>
      </c>
      <c r="D54">
        <v>1</v>
      </c>
      <c r="E54">
        <v>0.12788433753666056</v>
      </c>
      <c r="F54">
        <v>9.5483841137898127E-3</v>
      </c>
      <c r="G54">
        <v>7.3198461191075717E-2</v>
      </c>
      <c r="H54">
        <v>0.12253134710131657</v>
      </c>
      <c r="I54">
        <v>1.0839594480320463E-2</v>
      </c>
      <c r="J54">
        <v>0</v>
      </c>
      <c r="K54">
        <v>0</v>
      </c>
      <c r="L54">
        <v>0.32605175615659948</v>
      </c>
      <c r="M54">
        <v>5.6770223040890903E-2</v>
      </c>
      <c r="N54">
        <v>0</v>
      </c>
      <c r="O54">
        <v>0</v>
      </c>
    </row>
    <row r="55" spans="1:15">
      <c r="A55" t="s">
        <v>323</v>
      </c>
      <c r="B55" t="s">
        <v>139</v>
      </c>
      <c r="C55">
        <v>330</v>
      </c>
      <c r="D55">
        <v>1</v>
      </c>
      <c r="E55">
        <v>0.12788433753666056</v>
      </c>
      <c r="F55">
        <v>9.5483841137898127E-3</v>
      </c>
      <c r="G55">
        <v>7.3198461191075717E-2</v>
      </c>
      <c r="H55">
        <v>0.12253134710131657</v>
      </c>
      <c r="I55">
        <v>1.0839594480320463E-2</v>
      </c>
      <c r="J55">
        <v>0</v>
      </c>
      <c r="K55">
        <v>0</v>
      </c>
      <c r="L55">
        <v>0.32605175615659948</v>
      </c>
      <c r="M55">
        <v>5.6770223040890903E-2</v>
      </c>
      <c r="N55">
        <v>0</v>
      </c>
      <c r="O55">
        <v>0</v>
      </c>
    </row>
    <row r="56" spans="1:15">
      <c r="A56" t="s">
        <v>324</v>
      </c>
      <c r="B56" t="s">
        <v>139</v>
      </c>
      <c r="C56">
        <v>330</v>
      </c>
      <c r="D56">
        <v>1</v>
      </c>
      <c r="E56">
        <v>0.12788433753666056</v>
      </c>
      <c r="F56">
        <v>9.5483841137898127E-3</v>
      </c>
      <c r="G56">
        <v>7.3198461191075717E-2</v>
      </c>
      <c r="H56">
        <v>0.12253134710131657</v>
      </c>
      <c r="I56">
        <v>1.0839594480320463E-2</v>
      </c>
      <c r="J56">
        <v>0</v>
      </c>
      <c r="K56">
        <v>0</v>
      </c>
      <c r="L56">
        <v>0.32605175615659948</v>
      </c>
      <c r="M56">
        <v>5.6770223040890903E-2</v>
      </c>
      <c r="N56">
        <v>0</v>
      </c>
      <c r="O56">
        <v>0</v>
      </c>
    </row>
    <row r="57" spans="1:15">
      <c r="A57" t="s">
        <v>325</v>
      </c>
      <c r="B57" t="s">
        <v>139</v>
      </c>
      <c r="C57">
        <v>132</v>
      </c>
      <c r="D57">
        <v>0.44251772068663964</v>
      </c>
      <c r="E57">
        <v>0.36032205402780593</v>
      </c>
      <c r="F57">
        <v>2.549840215732864E-2</v>
      </c>
      <c r="G57">
        <v>3.2376991237098522E-2</v>
      </c>
      <c r="H57">
        <v>2.2076967686269381E-2</v>
      </c>
      <c r="I57">
        <v>4.0898238889445548E-2</v>
      </c>
      <c r="J57">
        <v>0</v>
      </c>
      <c r="K57">
        <v>0</v>
      </c>
      <c r="L57">
        <v>0.12076856338831547</v>
      </c>
      <c r="M57">
        <v>0.11144411699568481</v>
      </c>
      <c r="N57">
        <v>0</v>
      </c>
      <c r="O57">
        <v>0</v>
      </c>
    </row>
    <row r="58" spans="1:15">
      <c r="A58" t="s">
        <v>326</v>
      </c>
      <c r="B58" t="s">
        <v>139</v>
      </c>
      <c r="C58">
        <v>330</v>
      </c>
      <c r="D58">
        <v>3.552736591326075E-2</v>
      </c>
      <c r="E58">
        <v>7.6403080407064341E-3</v>
      </c>
      <c r="F58">
        <v>2.4080277152224019E-2</v>
      </c>
      <c r="G58">
        <v>0.23298885080767859</v>
      </c>
      <c r="H58">
        <v>0</v>
      </c>
      <c r="I58">
        <v>0</v>
      </c>
      <c r="J58">
        <v>4.0716853628431403E-3</v>
      </c>
      <c r="K58">
        <v>0</v>
      </c>
      <c r="L58">
        <v>1.5925456643291005E-2</v>
      </c>
      <c r="M58">
        <v>3.0772915267634132E-4</v>
      </c>
      <c r="N58">
        <v>1.3479651765789797E-5</v>
      </c>
      <c r="O58">
        <v>9.4261258564285119E-3</v>
      </c>
    </row>
    <row r="59" spans="1:15">
      <c r="A59" t="s">
        <v>327</v>
      </c>
      <c r="B59" t="s">
        <v>139</v>
      </c>
      <c r="C59">
        <v>330</v>
      </c>
      <c r="D59">
        <v>0.25314164748807982</v>
      </c>
      <c r="E59">
        <v>7.0593111077114579E-2</v>
      </c>
      <c r="F59">
        <v>2.6945554316316067E-2</v>
      </c>
      <c r="G59">
        <v>0.10466633506799597</v>
      </c>
      <c r="H59">
        <v>3.0841294945259824E-2</v>
      </c>
      <c r="I59">
        <v>1.2225847791050036E-2</v>
      </c>
      <c r="J59">
        <v>5.7493545441209492E-4</v>
      </c>
      <c r="K59">
        <v>0</v>
      </c>
      <c r="L59">
        <v>9.4665081213313268E-2</v>
      </c>
      <c r="M59">
        <v>2.8328776056624833E-2</v>
      </c>
      <c r="N59">
        <v>2.318507158804539E-3</v>
      </c>
      <c r="O59">
        <v>0</v>
      </c>
    </row>
    <row r="60" spans="1:15">
      <c r="A60" t="s">
        <v>328</v>
      </c>
      <c r="B60" t="s">
        <v>139</v>
      </c>
      <c r="C60">
        <v>330</v>
      </c>
      <c r="D60">
        <v>1</v>
      </c>
      <c r="E60">
        <v>0.12788433753666056</v>
      </c>
      <c r="F60">
        <v>9.5483841137898127E-3</v>
      </c>
      <c r="G60">
        <v>7.3198461191075717E-2</v>
      </c>
      <c r="H60">
        <v>0.12253134710131657</v>
      </c>
      <c r="I60">
        <v>1.0839594480320463E-2</v>
      </c>
      <c r="J60">
        <v>0</v>
      </c>
      <c r="K60">
        <v>0</v>
      </c>
      <c r="L60">
        <v>0.32605175615659948</v>
      </c>
      <c r="M60">
        <v>5.6770223040890903E-2</v>
      </c>
      <c r="N60">
        <v>0</v>
      </c>
      <c r="O60">
        <v>0</v>
      </c>
    </row>
    <row r="61" spans="1:15">
      <c r="A61" t="s">
        <v>328</v>
      </c>
      <c r="B61" t="s">
        <v>139</v>
      </c>
      <c r="C61">
        <v>500</v>
      </c>
      <c r="D61">
        <v>1</v>
      </c>
      <c r="E61">
        <v>0.12788433753666056</v>
      </c>
      <c r="F61">
        <v>9.5483841137898127E-3</v>
      </c>
      <c r="G61">
        <v>7.3198461191075717E-2</v>
      </c>
      <c r="H61">
        <v>0.12253134710131657</v>
      </c>
      <c r="I61">
        <v>1.0839594480320463E-2</v>
      </c>
      <c r="J61">
        <v>0</v>
      </c>
      <c r="K61">
        <v>0</v>
      </c>
      <c r="L61">
        <v>0.32605175615659948</v>
      </c>
      <c r="M61">
        <v>5.6770223040890903E-2</v>
      </c>
      <c r="N61">
        <v>0</v>
      </c>
      <c r="O61">
        <v>0</v>
      </c>
    </row>
    <row r="62" spans="1:15">
      <c r="A62" t="s">
        <v>169</v>
      </c>
      <c r="B62" t="s">
        <v>139</v>
      </c>
      <c r="C62">
        <v>132</v>
      </c>
      <c r="D62">
        <v>0.57358838917677601</v>
      </c>
      <c r="E62">
        <v>0.34189222958211235</v>
      </c>
      <c r="F62">
        <v>2.5381313234324607E-2</v>
      </c>
      <c r="G62">
        <v>4.8272211712759132E-2</v>
      </c>
      <c r="H62">
        <v>4.9245569390513513E-2</v>
      </c>
      <c r="I62">
        <v>2.3756202759813255E-2</v>
      </c>
      <c r="J62">
        <v>3.7947921971851454E-4</v>
      </c>
      <c r="K62">
        <v>0</v>
      </c>
      <c r="L62">
        <v>0.36351031792922989</v>
      </c>
      <c r="M62">
        <v>0.13363085024188331</v>
      </c>
      <c r="N62">
        <v>0</v>
      </c>
      <c r="O62">
        <v>0</v>
      </c>
    </row>
    <row r="63" spans="1:15">
      <c r="A63" t="s">
        <v>329</v>
      </c>
      <c r="B63" t="s">
        <v>139</v>
      </c>
      <c r="C63">
        <v>132</v>
      </c>
      <c r="D63">
        <v>0.33049740439106168</v>
      </c>
      <c r="E63">
        <v>0.36723340319780945</v>
      </c>
      <c r="F63">
        <v>8.4637759980726954E-3</v>
      </c>
      <c r="G63">
        <v>1.0815851064477968E-2</v>
      </c>
      <c r="H63">
        <v>3.4483919593275347E-2</v>
      </c>
      <c r="I63">
        <v>1.9180637805395213E-2</v>
      </c>
      <c r="J63">
        <v>5.7739337716888406E-4</v>
      </c>
      <c r="K63">
        <v>0</v>
      </c>
      <c r="L63">
        <v>0.21249948821337469</v>
      </c>
      <c r="M63">
        <v>0.17130185308685345</v>
      </c>
      <c r="N63">
        <v>7.4774202272495801E-4</v>
      </c>
      <c r="O63">
        <v>3.1189573257017792E-3</v>
      </c>
    </row>
    <row r="64" spans="1:15">
      <c r="A64" t="s">
        <v>330</v>
      </c>
      <c r="B64" t="s">
        <v>139</v>
      </c>
      <c r="C64">
        <v>132</v>
      </c>
      <c r="D64">
        <v>0.80764934877564443</v>
      </c>
      <c r="E64">
        <v>0.25480113293877177</v>
      </c>
      <c r="F64">
        <v>2.0914023064839832E-2</v>
      </c>
      <c r="G64">
        <v>9.2220568210870185E-2</v>
      </c>
      <c r="H64">
        <v>0.13526131322164944</v>
      </c>
      <c r="I64">
        <v>1.9403660923314241E-2</v>
      </c>
      <c r="J64">
        <v>0</v>
      </c>
      <c r="K64">
        <v>0</v>
      </c>
      <c r="L64">
        <v>0.41388384506571213</v>
      </c>
      <c r="M64">
        <v>9.2796683295363794E-2</v>
      </c>
      <c r="N64">
        <v>0</v>
      </c>
      <c r="O64">
        <v>6.9866158777374572E-3</v>
      </c>
    </row>
    <row r="65" spans="1:15">
      <c r="A65" t="s">
        <v>156</v>
      </c>
      <c r="B65" t="s">
        <v>139</v>
      </c>
      <c r="C65">
        <v>330</v>
      </c>
      <c r="D65">
        <v>0.66302933177551571</v>
      </c>
      <c r="E65">
        <v>0.3671335363033853</v>
      </c>
      <c r="F65">
        <v>2.5541127801403718E-2</v>
      </c>
      <c r="G65">
        <v>5.9783396172787238E-2</v>
      </c>
      <c r="H65">
        <v>9.1761800787008796E-2</v>
      </c>
      <c r="I65">
        <v>3.615911843582327E-2</v>
      </c>
      <c r="J65">
        <v>1.1529772246948707E-3</v>
      </c>
      <c r="K65">
        <v>0</v>
      </c>
      <c r="L65">
        <v>0.23497103652588691</v>
      </c>
      <c r="M65">
        <v>0.11394782655965924</v>
      </c>
      <c r="N65">
        <v>0</v>
      </c>
      <c r="O65">
        <v>0</v>
      </c>
    </row>
    <row r="66" spans="1:15">
      <c r="A66" t="s">
        <v>331</v>
      </c>
      <c r="B66" t="s">
        <v>139</v>
      </c>
      <c r="C66">
        <v>132</v>
      </c>
      <c r="D66">
        <v>0.33049740439106168</v>
      </c>
      <c r="E66">
        <v>0.36723340319780945</v>
      </c>
      <c r="F66">
        <v>8.4637759980726954E-3</v>
      </c>
      <c r="G66">
        <v>1.0815851064477968E-2</v>
      </c>
      <c r="H66">
        <v>3.4483919593275347E-2</v>
      </c>
      <c r="I66">
        <v>1.9180637805395213E-2</v>
      </c>
      <c r="J66">
        <v>5.7739337716888406E-4</v>
      </c>
      <c r="K66">
        <v>0</v>
      </c>
      <c r="L66">
        <v>0.21249948821337469</v>
      </c>
      <c r="M66">
        <v>0.17130185308685345</v>
      </c>
      <c r="N66">
        <v>7.4774202272495801E-4</v>
      </c>
      <c r="O66">
        <v>3.1189573257017792E-3</v>
      </c>
    </row>
    <row r="67" spans="1:15">
      <c r="A67" t="s">
        <v>331</v>
      </c>
      <c r="B67" t="s">
        <v>139</v>
      </c>
      <c r="C67">
        <v>330</v>
      </c>
      <c r="D67">
        <v>0.47094639448440834</v>
      </c>
      <c r="E67">
        <v>0.36264185404568111</v>
      </c>
      <c r="F67">
        <v>1.1041002117103493E-2</v>
      </c>
      <c r="G67">
        <v>2.7749186541037984E-2</v>
      </c>
      <c r="H67">
        <v>2.7905467679680076E-2</v>
      </c>
      <c r="I67">
        <v>2.4836187213450187E-2</v>
      </c>
      <c r="J67">
        <v>0</v>
      </c>
      <c r="K67">
        <v>0</v>
      </c>
      <c r="L67">
        <v>0.30975579813595217</v>
      </c>
      <c r="M67">
        <v>0.13870339257533776</v>
      </c>
      <c r="N67">
        <v>8.4873719375252446E-4</v>
      </c>
      <c r="O67">
        <v>1.7941419174420507E-3</v>
      </c>
    </row>
    <row r="68" spans="1:15">
      <c r="A68" t="s">
        <v>332</v>
      </c>
      <c r="B68" t="s">
        <v>139</v>
      </c>
      <c r="C68">
        <v>132</v>
      </c>
      <c r="D68">
        <v>1</v>
      </c>
      <c r="E68">
        <v>0.12788433753666056</v>
      </c>
      <c r="F68">
        <v>9.5483841137898127E-3</v>
      </c>
      <c r="G68">
        <v>7.3198461191075717E-2</v>
      </c>
      <c r="H68">
        <v>0.12253134710131657</v>
      </c>
      <c r="I68">
        <v>1.0839594480320463E-2</v>
      </c>
      <c r="J68">
        <v>0</v>
      </c>
      <c r="K68">
        <v>0</v>
      </c>
      <c r="L68">
        <v>0.32605175615659948</v>
      </c>
      <c r="M68">
        <v>5.6770223040890903E-2</v>
      </c>
      <c r="N68">
        <v>0</v>
      </c>
      <c r="O68">
        <v>0</v>
      </c>
    </row>
    <row r="69" spans="1:15">
      <c r="A69" t="s">
        <v>332</v>
      </c>
      <c r="B69" t="s">
        <v>139</v>
      </c>
      <c r="C69">
        <v>330</v>
      </c>
      <c r="D69">
        <v>1</v>
      </c>
      <c r="E69">
        <v>0.12788433753666056</v>
      </c>
      <c r="F69">
        <v>9.5483841137898127E-3</v>
      </c>
      <c r="G69">
        <v>7.3198461191075717E-2</v>
      </c>
      <c r="H69">
        <v>0.12253134710131657</v>
      </c>
      <c r="I69">
        <v>1.0839594480320463E-2</v>
      </c>
      <c r="J69">
        <v>0</v>
      </c>
      <c r="K69">
        <v>0</v>
      </c>
      <c r="L69">
        <v>0.32605175615659948</v>
      </c>
      <c r="M69">
        <v>5.6770223040890903E-2</v>
      </c>
      <c r="N69">
        <v>0</v>
      </c>
      <c r="O69">
        <v>0</v>
      </c>
    </row>
    <row r="70" spans="1:15">
      <c r="A70" t="s">
        <v>333</v>
      </c>
      <c r="B70" t="s">
        <v>139</v>
      </c>
      <c r="C70">
        <v>330</v>
      </c>
      <c r="D70">
        <v>4.7881139644936961E-2</v>
      </c>
      <c r="E70">
        <v>1.5915010908088882E-2</v>
      </c>
      <c r="F70">
        <v>3.0321003857302034E-2</v>
      </c>
      <c r="G70">
        <v>6.2453711557722565E-2</v>
      </c>
      <c r="H70">
        <v>0</v>
      </c>
      <c r="I70">
        <v>2.1365744073510873E-3</v>
      </c>
      <c r="J70">
        <v>1.0840449743175708E-3</v>
      </c>
      <c r="K70">
        <v>0</v>
      </c>
      <c r="L70">
        <v>1.0688265574230631E-2</v>
      </c>
      <c r="M70">
        <v>4.5505965981309498E-3</v>
      </c>
      <c r="N70">
        <v>6.7021161024862896E-4</v>
      </c>
      <c r="O70">
        <v>0</v>
      </c>
    </row>
    <row r="71" spans="1:15">
      <c r="A71" t="s">
        <v>334</v>
      </c>
      <c r="B71" t="s">
        <v>139</v>
      </c>
      <c r="C71">
        <v>132</v>
      </c>
      <c r="D71">
        <v>1</v>
      </c>
      <c r="E71">
        <v>0.12788433753666056</v>
      </c>
      <c r="F71">
        <v>9.5483841137898127E-3</v>
      </c>
      <c r="G71">
        <v>7.3198461191075717E-2</v>
      </c>
      <c r="H71">
        <v>0.12253134710131657</v>
      </c>
      <c r="I71">
        <v>1.0839594480320463E-2</v>
      </c>
      <c r="J71">
        <v>0</v>
      </c>
      <c r="K71">
        <v>0</v>
      </c>
      <c r="L71">
        <v>0.32605175615659948</v>
      </c>
      <c r="M71">
        <v>5.6770223040890903E-2</v>
      </c>
      <c r="N71">
        <v>0</v>
      </c>
      <c r="O71">
        <v>0</v>
      </c>
    </row>
    <row r="72" spans="1:15">
      <c r="A72" t="s">
        <v>334</v>
      </c>
      <c r="B72" t="s">
        <v>139</v>
      </c>
      <c r="C72">
        <v>330</v>
      </c>
      <c r="D72">
        <v>1</v>
      </c>
      <c r="E72">
        <v>0.12788433753666056</v>
      </c>
      <c r="F72">
        <v>9.5483841137898127E-3</v>
      </c>
      <c r="G72">
        <v>7.3198461191075717E-2</v>
      </c>
      <c r="H72">
        <v>0.12253134710131657</v>
      </c>
      <c r="I72">
        <v>1.0839594480320463E-2</v>
      </c>
      <c r="J72">
        <v>0</v>
      </c>
      <c r="K72">
        <v>0</v>
      </c>
      <c r="L72">
        <v>0.32605175615659948</v>
      </c>
      <c r="M72">
        <v>5.6770223040890903E-2</v>
      </c>
      <c r="N72">
        <v>0</v>
      </c>
      <c r="O72">
        <v>0</v>
      </c>
    </row>
    <row r="73" spans="1:15">
      <c r="A73" t="s">
        <v>141</v>
      </c>
      <c r="B73" t="s">
        <v>139</v>
      </c>
      <c r="C73">
        <v>132</v>
      </c>
      <c r="D73">
        <v>2.7611068169325844E-2</v>
      </c>
      <c r="E73">
        <v>0.11892259636844735</v>
      </c>
      <c r="F73">
        <v>3.6424395967860346E-2</v>
      </c>
      <c r="G73">
        <v>6.3328178348096731E-2</v>
      </c>
      <c r="H73">
        <v>0</v>
      </c>
      <c r="I73">
        <v>1.2637738845077112E-2</v>
      </c>
      <c r="J73">
        <v>3.5355963299767704E-4</v>
      </c>
      <c r="K73">
        <v>5.0560466453279315E-3</v>
      </c>
      <c r="L73">
        <v>0</v>
      </c>
      <c r="M73">
        <v>5.1267422805739753E-2</v>
      </c>
      <c r="N73">
        <v>2.2356416333380027E-3</v>
      </c>
      <c r="O73">
        <v>0</v>
      </c>
    </row>
    <row r="74" spans="1:15">
      <c r="A74" t="s">
        <v>141</v>
      </c>
      <c r="B74" t="s">
        <v>139</v>
      </c>
      <c r="C74">
        <v>330</v>
      </c>
      <c r="D74">
        <v>2.7611068169325844E-2</v>
      </c>
      <c r="E74">
        <v>0.11892259636844735</v>
      </c>
      <c r="F74">
        <v>3.6424395967860346E-2</v>
      </c>
      <c r="G74">
        <v>6.3328178348096731E-2</v>
      </c>
      <c r="H74">
        <v>0</v>
      </c>
      <c r="I74">
        <v>1.2637738845077112E-2</v>
      </c>
      <c r="J74">
        <v>3.5355963299767704E-4</v>
      </c>
      <c r="K74">
        <v>5.0560466453279315E-3</v>
      </c>
      <c r="L74">
        <v>0</v>
      </c>
      <c r="M74">
        <v>5.1267422805739753E-2</v>
      </c>
      <c r="N74">
        <v>2.2356416333380027E-3</v>
      </c>
      <c r="O74">
        <v>0</v>
      </c>
    </row>
    <row r="75" spans="1:15">
      <c r="A75" t="s">
        <v>335</v>
      </c>
      <c r="B75" t="s">
        <v>139</v>
      </c>
      <c r="C75">
        <v>132</v>
      </c>
      <c r="D75">
        <v>0.655079321300156</v>
      </c>
      <c r="E75">
        <v>0.36511073932074789</v>
      </c>
      <c r="F75">
        <v>1.2274249616586921E-2</v>
      </c>
      <c r="G75">
        <v>6.7677839969018189E-2</v>
      </c>
      <c r="H75">
        <v>9.6075827008970882E-2</v>
      </c>
      <c r="I75">
        <v>3.6752486903601472E-2</v>
      </c>
      <c r="J75">
        <v>0</v>
      </c>
      <c r="K75">
        <v>0</v>
      </c>
      <c r="L75">
        <v>0.24158168327492205</v>
      </c>
      <c r="M75">
        <v>0.13943585234987219</v>
      </c>
      <c r="N75">
        <v>2.4953601242225791E-3</v>
      </c>
      <c r="O75">
        <v>5.7059982745704856E-3</v>
      </c>
    </row>
    <row r="76" spans="1:15">
      <c r="A76" t="s">
        <v>148</v>
      </c>
      <c r="B76" t="s">
        <v>139</v>
      </c>
      <c r="C76">
        <v>132</v>
      </c>
      <c r="D76">
        <v>0.18288558436796232</v>
      </c>
      <c r="E76">
        <v>4.6057625588892814E-2</v>
      </c>
      <c r="F76">
        <v>2.2399821285597334E-2</v>
      </c>
      <c r="G76">
        <v>2.0911052396085407E-2</v>
      </c>
      <c r="H76">
        <v>8.3925164277143614E-3</v>
      </c>
      <c r="I76">
        <v>3.1072898813605475E-3</v>
      </c>
      <c r="J76">
        <v>1.0081921549087582E-2</v>
      </c>
      <c r="K76">
        <v>0</v>
      </c>
      <c r="L76">
        <v>9.1150760050776283E-2</v>
      </c>
      <c r="M76">
        <v>1.6399433220909154E-2</v>
      </c>
      <c r="N76">
        <v>0</v>
      </c>
      <c r="O76">
        <v>0</v>
      </c>
    </row>
    <row r="77" spans="1:15">
      <c r="A77" t="s">
        <v>164</v>
      </c>
      <c r="B77" t="s">
        <v>139</v>
      </c>
      <c r="C77">
        <v>132</v>
      </c>
      <c r="D77">
        <v>0.56543761995255959</v>
      </c>
      <c r="E77">
        <v>0.3584982813390587</v>
      </c>
      <c r="F77">
        <v>2.5352890207006259E-2</v>
      </c>
      <c r="G77">
        <v>6.0580638080023223E-2</v>
      </c>
      <c r="H77">
        <v>7.3965871273202838E-2</v>
      </c>
      <c r="I77">
        <v>3.3008279785659352E-2</v>
      </c>
      <c r="J77">
        <v>3.7376592194262822E-4</v>
      </c>
      <c r="K77">
        <v>0</v>
      </c>
      <c r="L77">
        <v>0.11893728396564548</v>
      </c>
      <c r="M77">
        <v>0.10924112586618095</v>
      </c>
      <c r="N77">
        <v>5.3880557588523951E-4</v>
      </c>
      <c r="O77">
        <v>1.0714518936039256E-2</v>
      </c>
    </row>
    <row r="78" spans="1:15">
      <c r="A78" t="s">
        <v>142</v>
      </c>
      <c r="B78" t="s">
        <v>139</v>
      </c>
      <c r="C78">
        <v>330</v>
      </c>
      <c r="D78">
        <v>0.44385820707338947</v>
      </c>
      <c r="E78">
        <v>8.3300613680166627E-2</v>
      </c>
      <c r="F78">
        <v>4.7456160207043331E-2</v>
      </c>
      <c r="G78">
        <v>7.872634887849668E-2</v>
      </c>
      <c r="H78">
        <v>2.686240546726457E-2</v>
      </c>
      <c r="I78">
        <v>1.0793074748607873E-2</v>
      </c>
      <c r="J78">
        <v>2.6711526555591144E-3</v>
      </c>
      <c r="K78">
        <v>7.0746936412332383E-3</v>
      </c>
      <c r="L78">
        <v>0.19265158493782947</v>
      </c>
      <c r="M78">
        <v>4.6930209613771694E-2</v>
      </c>
      <c r="N78">
        <v>4.0161988553817493E-3</v>
      </c>
      <c r="O78">
        <v>9.4711076856282706E-3</v>
      </c>
    </row>
    <row r="79" spans="1:15">
      <c r="A79" t="s">
        <v>142</v>
      </c>
      <c r="B79" t="s">
        <v>139</v>
      </c>
      <c r="C79">
        <v>500</v>
      </c>
      <c r="D79">
        <v>0.38173171511014975</v>
      </c>
      <c r="E79">
        <v>7.0427692521195906E-2</v>
      </c>
      <c r="F79">
        <v>2.6012256614860143E-2</v>
      </c>
      <c r="G79">
        <v>5.6252402204282383E-2</v>
      </c>
      <c r="H79">
        <v>2.7672995877411715E-2</v>
      </c>
      <c r="I79">
        <v>1.0285266713096765E-2</v>
      </c>
      <c r="J79">
        <v>2.6795199614744131E-3</v>
      </c>
      <c r="K79">
        <v>1.3359886706493027E-2</v>
      </c>
      <c r="L79">
        <v>0.16695570070270199</v>
      </c>
      <c r="M79">
        <v>3.8832177649796414E-2</v>
      </c>
      <c r="N79">
        <v>5.1036132908426303E-3</v>
      </c>
      <c r="O79">
        <v>4.7414263790556323E-3</v>
      </c>
    </row>
    <row r="80" spans="1:15">
      <c r="A80" t="s">
        <v>170</v>
      </c>
      <c r="B80" t="s">
        <v>139</v>
      </c>
      <c r="C80">
        <v>132</v>
      </c>
      <c r="D80">
        <v>0.33049740439106168</v>
      </c>
      <c r="E80">
        <v>0.36723340319780945</v>
      </c>
      <c r="F80">
        <v>8.4637759980726954E-3</v>
      </c>
      <c r="G80">
        <v>1.0815851064477968E-2</v>
      </c>
      <c r="H80">
        <v>3.4483919593275347E-2</v>
      </c>
      <c r="I80">
        <v>1.9180637805395213E-2</v>
      </c>
      <c r="J80">
        <v>5.7739337716888406E-4</v>
      </c>
      <c r="K80">
        <v>0</v>
      </c>
      <c r="L80">
        <v>0.21249948821337469</v>
      </c>
      <c r="M80">
        <v>0.17130185308685345</v>
      </c>
      <c r="N80">
        <v>7.4774202272495801E-4</v>
      </c>
      <c r="O80">
        <v>3.1189573257017792E-3</v>
      </c>
    </row>
    <row r="81" spans="1:15">
      <c r="A81" t="s">
        <v>336</v>
      </c>
      <c r="B81" t="s">
        <v>139</v>
      </c>
      <c r="C81">
        <v>330</v>
      </c>
      <c r="D81">
        <v>0.8617577186844374</v>
      </c>
      <c r="E81">
        <v>0.21342065033739138</v>
      </c>
      <c r="F81">
        <v>2.1283548727196233E-2</v>
      </c>
      <c r="G81">
        <v>5.1899143680860613E-2</v>
      </c>
      <c r="H81">
        <v>0.13123338307147689</v>
      </c>
      <c r="I81">
        <v>2.2965202740020247E-2</v>
      </c>
      <c r="J81">
        <v>2.2919240161654841E-5</v>
      </c>
      <c r="K81">
        <v>0</v>
      </c>
      <c r="L81">
        <v>0.54493364691023882</v>
      </c>
      <c r="M81">
        <v>9.0838890940418401E-2</v>
      </c>
      <c r="N81">
        <v>0</v>
      </c>
      <c r="O81">
        <v>1.9186808972248715E-2</v>
      </c>
    </row>
    <row r="82" spans="1:15">
      <c r="A82" t="s">
        <v>337</v>
      </c>
      <c r="B82" t="s">
        <v>139</v>
      </c>
      <c r="C82">
        <v>132</v>
      </c>
      <c r="D82">
        <v>4.7881139644936961E-2</v>
      </c>
      <c r="E82">
        <v>1.5915010908088882E-2</v>
      </c>
      <c r="F82">
        <v>3.0321003857302034E-2</v>
      </c>
      <c r="G82">
        <v>6.2453711557722565E-2</v>
      </c>
      <c r="H82">
        <v>0</v>
      </c>
      <c r="I82">
        <v>2.1365744073510873E-3</v>
      </c>
      <c r="J82">
        <v>1.0840449743175708E-3</v>
      </c>
      <c r="K82">
        <v>0</v>
      </c>
      <c r="L82">
        <v>1.0688265574230631E-2</v>
      </c>
      <c r="M82">
        <v>4.5505965981309498E-3</v>
      </c>
      <c r="N82">
        <v>6.7021161024862896E-4</v>
      </c>
      <c r="O82">
        <v>0</v>
      </c>
    </row>
    <row r="83" spans="1:15">
      <c r="A83" t="s">
        <v>338</v>
      </c>
      <c r="B83" t="s">
        <v>139</v>
      </c>
      <c r="C83">
        <v>132</v>
      </c>
      <c r="D83">
        <v>7.2468576880917721E-2</v>
      </c>
      <c r="E83">
        <v>2.5684473638632632E-2</v>
      </c>
      <c r="F83">
        <v>2.2447545967725063E-2</v>
      </c>
      <c r="G83">
        <v>6.7917017295149471E-2</v>
      </c>
      <c r="H83">
        <v>0</v>
      </c>
      <c r="I83">
        <v>1.5263475606805291E-4</v>
      </c>
      <c r="J83">
        <v>1.8929808284881002E-3</v>
      </c>
      <c r="K83">
        <v>0</v>
      </c>
      <c r="L83">
        <v>1.5712180039738757E-2</v>
      </c>
      <c r="M83">
        <v>4.4621790829047197E-3</v>
      </c>
      <c r="N83">
        <v>1.1816545665579295E-5</v>
      </c>
      <c r="O83">
        <v>0</v>
      </c>
    </row>
    <row r="84" spans="1:15">
      <c r="A84" t="s">
        <v>339</v>
      </c>
      <c r="B84" t="s">
        <v>139</v>
      </c>
      <c r="C84">
        <v>132</v>
      </c>
      <c r="D84">
        <v>3.552736591326075E-2</v>
      </c>
      <c r="E84">
        <v>7.6403080407064341E-3</v>
      </c>
      <c r="F84">
        <v>2.4080277152224019E-2</v>
      </c>
      <c r="G84">
        <v>0.23298885080767859</v>
      </c>
      <c r="H84">
        <v>0</v>
      </c>
      <c r="I84">
        <v>0</v>
      </c>
      <c r="J84">
        <v>4.0716853628431403E-3</v>
      </c>
      <c r="K84">
        <v>0</v>
      </c>
      <c r="L84">
        <v>1.5925456643291005E-2</v>
      </c>
      <c r="M84">
        <v>3.0772915267634132E-4</v>
      </c>
      <c r="N84">
        <v>1.3479651765789797E-5</v>
      </c>
      <c r="O84">
        <v>9.4261258564285119E-3</v>
      </c>
    </row>
    <row r="85" spans="1:15">
      <c r="A85" t="s">
        <v>152</v>
      </c>
      <c r="B85" t="s">
        <v>139</v>
      </c>
      <c r="C85">
        <v>132</v>
      </c>
      <c r="D85">
        <v>0.65414250553180275</v>
      </c>
      <c r="E85">
        <v>0.36622032803844407</v>
      </c>
      <c r="F85">
        <v>2.5540548133693827E-2</v>
      </c>
      <c r="G85">
        <v>8.3968090680327165E-2</v>
      </c>
      <c r="H85">
        <v>0.10023249642906953</v>
      </c>
      <c r="I85">
        <v>3.4090688899347896E-2</v>
      </c>
      <c r="J85">
        <v>0</v>
      </c>
      <c r="K85">
        <v>0</v>
      </c>
      <c r="L85">
        <v>0.21454669833007467</v>
      </c>
      <c r="M85">
        <v>0.10275775277173015</v>
      </c>
      <c r="N85">
        <v>1.5184382081548987E-3</v>
      </c>
      <c r="O85">
        <v>0</v>
      </c>
    </row>
    <row r="86" spans="1:15">
      <c r="A86" t="s">
        <v>152</v>
      </c>
      <c r="B86" t="s">
        <v>139</v>
      </c>
      <c r="C86">
        <v>330</v>
      </c>
      <c r="D86">
        <v>0.66387701224836648</v>
      </c>
      <c r="E86">
        <v>0.35691505908913207</v>
      </c>
      <c r="F86">
        <v>2.5540541140707633E-2</v>
      </c>
      <c r="G86">
        <v>8.3670456803927554E-2</v>
      </c>
      <c r="H86">
        <v>0.10842653563450692</v>
      </c>
      <c r="I86">
        <v>3.5238667910526281E-2</v>
      </c>
      <c r="J86">
        <v>1.2360780876480692E-3</v>
      </c>
      <c r="K86">
        <v>0</v>
      </c>
      <c r="L86">
        <v>0.22628277986423215</v>
      </c>
      <c r="M86">
        <v>0.1022203739133041</v>
      </c>
      <c r="N86">
        <v>0</v>
      </c>
      <c r="O86">
        <v>0</v>
      </c>
    </row>
    <row r="87" spans="1:15">
      <c r="A87" t="s">
        <v>340</v>
      </c>
      <c r="B87" t="s">
        <v>139</v>
      </c>
      <c r="C87">
        <v>132</v>
      </c>
      <c r="D87">
        <v>0.57358838917677601</v>
      </c>
      <c r="E87">
        <v>0.34189222958211235</v>
      </c>
      <c r="F87">
        <v>2.5381313234324607E-2</v>
      </c>
      <c r="G87">
        <v>4.8272211712759132E-2</v>
      </c>
      <c r="H87">
        <v>4.9245569390513513E-2</v>
      </c>
      <c r="I87">
        <v>2.3756202759813255E-2</v>
      </c>
      <c r="J87">
        <v>3.7947921971851454E-4</v>
      </c>
      <c r="K87">
        <v>0</v>
      </c>
      <c r="L87">
        <v>0.36351031792922989</v>
      </c>
      <c r="M87">
        <v>0.13363085024188331</v>
      </c>
      <c r="N87">
        <v>0</v>
      </c>
      <c r="O87">
        <v>0</v>
      </c>
    </row>
    <row r="88" spans="1:15">
      <c r="A88" t="s">
        <v>165</v>
      </c>
      <c r="B88" t="s">
        <v>139</v>
      </c>
      <c r="C88">
        <v>132</v>
      </c>
      <c r="D88">
        <v>0.59112606082210195</v>
      </c>
      <c r="E88">
        <v>0.35372443272121312</v>
      </c>
      <c r="F88">
        <v>1.151818535612009E-2</v>
      </c>
      <c r="G88">
        <v>1.8656873015458594E-2</v>
      </c>
      <c r="H88">
        <v>8.3789072833837339E-2</v>
      </c>
      <c r="I88">
        <v>3.7198792078495746E-2</v>
      </c>
      <c r="J88">
        <v>1.1253885426253962E-3</v>
      </c>
      <c r="K88">
        <v>0</v>
      </c>
      <c r="L88">
        <v>0.20149130379661961</v>
      </c>
      <c r="M88">
        <v>9.7661847614910036E-2</v>
      </c>
      <c r="N88">
        <v>8.1408381756010166E-6</v>
      </c>
      <c r="O88">
        <v>6.7938661973974473E-3</v>
      </c>
    </row>
    <row r="89" spans="1:15">
      <c r="A89" t="s">
        <v>153</v>
      </c>
      <c r="B89" t="s">
        <v>139</v>
      </c>
      <c r="C89">
        <v>132</v>
      </c>
      <c r="D89">
        <v>0.81397969693296324</v>
      </c>
      <c r="E89">
        <v>0.24280846672394385</v>
      </c>
      <c r="F89">
        <v>8.3700781401162497E-3</v>
      </c>
      <c r="G89">
        <v>6.2795344860721428E-2</v>
      </c>
      <c r="H89">
        <v>0.14070129709978418</v>
      </c>
      <c r="I89">
        <v>2.0970134492147328E-2</v>
      </c>
      <c r="J89">
        <v>2.4036580614881007E-4</v>
      </c>
      <c r="K89">
        <v>0</v>
      </c>
      <c r="L89">
        <v>0.44848802854245751</v>
      </c>
      <c r="M89">
        <v>9.0894545085175069E-2</v>
      </c>
      <c r="N89">
        <v>9.0406922173721211E-4</v>
      </c>
      <c r="O89">
        <v>2.4010542691850496E-2</v>
      </c>
    </row>
    <row r="90" spans="1:15">
      <c r="A90" t="s">
        <v>153</v>
      </c>
      <c r="B90" t="s">
        <v>139</v>
      </c>
      <c r="C90">
        <v>330</v>
      </c>
      <c r="D90">
        <v>0.80434267188083797</v>
      </c>
      <c r="E90">
        <v>0.25383926129898571</v>
      </c>
      <c r="F90">
        <v>2.0952685758245711E-2</v>
      </c>
      <c r="G90">
        <v>7.9518460393409984E-2</v>
      </c>
      <c r="H90">
        <v>0.14151008556716779</v>
      </c>
      <c r="I90">
        <v>2.3130413041726531E-2</v>
      </c>
      <c r="J90">
        <v>2.6775379410558638E-4</v>
      </c>
      <c r="K90">
        <v>8.704785680074701E-4</v>
      </c>
      <c r="L90">
        <v>0.47598846301327946</v>
      </c>
      <c r="M90">
        <v>0.10448441600341704</v>
      </c>
      <c r="N90">
        <v>2.0330520687824438E-3</v>
      </c>
      <c r="O90">
        <v>2.3887626403976375E-2</v>
      </c>
    </row>
    <row r="91" spans="1:15">
      <c r="A91" t="s">
        <v>149</v>
      </c>
      <c r="B91" t="s">
        <v>139</v>
      </c>
      <c r="C91">
        <v>132</v>
      </c>
      <c r="D91">
        <v>0.44385820707338947</v>
      </c>
      <c r="E91">
        <v>8.2062030517986259E-2</v>
      </c>
      <c r="F91">
        <v>4.7043956421349765E-2</v>
      </c>
      <c r="G91">
        <v>6.6824425468643311E-2</v>
      </c>
      <c r="H91">
        <v>2.686240546726457E-2</v>
      </c>
      <c r="I91">
        <v>1.1601882795623486E-2</v>
      </c>
      <c r="J91">
        <v>2.6339157571977257E-3</v>
      </c>
      <c r="K91">
        <v>6.0795143324184689E-3</v>
      </c>
      <c r="L91">
        <v>0.19265158493782947</v>
      </c>
      <c r="M91">
        <v>2.5836653200414023E-2</v>
      </c>
      <c r="N91">
        <v>2.3041043263312541E-3</v>
      </c>
      <c r="O91">
        <v>8.9136568153170229E-3</v>
      </c>
    </row>
    <row r="92" spans="1:15">
      <c r="A92" t="s">
        <v>341</v>
      </c>
      <c r="B92" t="s">
        <v>139</v>
      </c>
      <c r="C92">
        <v>132</v>
      </c>
      <c r="D92">
        <v>0.44385820707338947</v>
      </c>
      <c r="E92">
        <v>8.2062030517986259E-2</v>
      </c>
      <c r="F92">
        <v>4.7043956421349765E-2</v>
      </c>
      <c r="G92">
        <v>6.6824425468643311E-2</v>
      </c>
      <c r="H92">
        <v>2.686240546726457E-2</v>
      </c>
      <c r="I92">
        <v>1.1601882795623486E-2</v>
      </c>
      <c r="J92">
        <v>2.6339157571977257E-3</v>
      </c>
      <c r="K92">
        <v>6.0795143324184689E-3</v>
      </c>
      <c r="L92">
        <v>0.19265158493782947</v>
      </c>
      <c r="M92">
        <v>2.5836653200414023E-2</v>
      </c>
      <c r="N92">
        <v>2.3041043263312541E-3</v>
      </c>
      <c r="O92">
        <v>8.9136568153170229E-3</v>
      </c>
    </row>
    <row r="93" spans="1:15">
      <c r="A93" t="s">
        <v>150</v>
      </c>
      <c r="B93" t="s">
        <v>139</v>
      </c>
      <c r="C93">
        <v>132</v>
      </c>
      <c r="D93">
        <v>0.28992718508193183</v>
      </c>
      <c r="E93">
        <v>6.4866866880068444E-2</v>
      </c>
      <c r="F93">
        <v>6.2399936238642782E-2</v>
      </c>
      <c r="G93">
        <v>3.3690101490433923E-2</v>
      </c>
      <c r="H93">
        <v>5.393264525808115E-3</v>
      </c>
      <c r="I93">
        <v>7.5259208629308025E-3</v>
      </c>
      <c r="J93">
        <v>0</v>
      </c>
      <c r="K93">
        <v>0</v>
      </c>
      <c r="L93">
        <v>9.488710877999984E-2</v>
      </c>
      <c r="M93">
        <v>1.9600174839960707E-2</v>
      </c>
      <c r="N93">
        <v>2.6592940440030312E-3</v>
      </c>
      <c r="O93">
        <v>5.7352227248356254E-3</v>
      </c>
    </row>
    <row r="94" spans="1:15">
      <c r="A94" t="s">
        <v>342</v>
      </c>
      <c r="B94" t="s">
        <v>139</v>
      </c>
      <c r="C94">
        <v>132</v>
      </c>
      <c r="D94">
        <v>0.57358838917677601</v>
      </c>
      <c r="E94">
        <v>0.34189222958211235</v>
      </c>
      <c r="F94">
        <v>2.5381313234324607E-2</v>
      </c>
      <c r="G94">
        <v>4.8272211712759132E-2</v>
      </c>
      <c r="H94">
        <v>4.9245569390513513E-2</v>
      </c>
      <c r="I94">
        <v>2.3756202759813255E-2</v>
      </c>
      <c r="J94">
        <v>3.7947921971851454E-4</v>
      </c>
      <c r="K94">
        <v>0</v>
      </c>
      <c r="L94">
        <v>0.36351031792922989</v>
      </c>
      <c r="M94">
        <v>0.13363085024188331</v>
      </c>
      <c r="N94">
        <v>0</v>
      </c>
      <c r="O94">
        <v>0</v>
      </c>
    </row>
    <row r="95" spans="1:15">
      <c r="A95" t="s">
        <v>343</v>
      </c>
      <c r="B95" t="s">
        <v>139</v>
      </c>
      <c r="C95">
        <v>132</v>
      </c>
      <c r="D95">
        <v>7.2468576880917721E-2</v>
      </c>
      <c r="E95">
        <v>2.5684473638632632E-2</v>
      </c>
      <c r="F95">
        <v>2.2447545967725063E-2</v>
      </c>
      <c r="G95">
        <v>6.7917017295149471E-2</v>
      </c>
      <c r="H95">
        <v>0</v>
      </c>
      <c r="I95">
        <v>1.5263475606805291E-4</v>
      </c>
      <c r="J95">
        <v>1.8929808284881002E-3</v>
      </c>
      <c r="K95">
        <v>0</v>
      </c>
      <c r="L95">
        <v>1.5712180039738757E-2</v>
      </c>
      <c r="M95">
        <v>4.4621790829047197E-3</v>
      </c>
      <c r="N95">
        <v>1.1816545665579295E-5</v>
      </c>
      <c r="O95">
        <v>0</v>
      </c>
    </row>
    <row r="96" spans="1:15">
      <c r="A96" t="s">
        <v>344</v>
      </c>
      <c r="B96" t="s">
        <v>139</v>
      </c>
      <c r="C96">
        <v>132</v>
      </c>
      <c r="D96">
        <v>0.57358838917677601</v>
      </c>
      <c r="E96">
        <v>0.34189222958211235</v>
      </c>
      <c r="F96">
        <v>2.5381313234324607E-2</v>
      </c>
      <c r="G96">
        <v>4.8272211712759132E-2</v>
      </c>
      <c r="H96">
        <v>4.9245569390513513E-2</v>
      </c>
      <c r="I96">
        <v>2.3756202759813255E-2</v>
      </c>
      <c r="J96">
        <v>3.7947921971851454E-4</v>
      </c>
      <c r="K96">
        <v>0</v>
      </c>
      <c r="L96">
        <v>0.36351031792922989</v>
      </c>
      <c r="M96">
        <v>0.13363085024188331</v>
      </c>
      <c r="N96">
        <v>0</v>
      </c>
      <c r="O96">
        <v>0</v>
      </c>
    </row>
    <row r="97" spans="1:15">
      <c r="A97" t="s">
        <v>345</v>
      </c>
      <c r="B97" t="s">
        <v>139</v>
      </c>
      <c r="C97">
        <v>330</v>
      </c>
      <c r="D97">
        <v>4.7881139644936961E-2</v>
      </c>
      <c r="E97">
        <v>1.5915010908088882E-2</v>
      </c>
      <c r="F97">
        <v>3.0321003857302034E-2</v>
      </c>
      <c r="G97">
        <v>6.2453711557722565E-2</v>
      </c>
      <c r="H97">
        <v>0</v>
      </c>
      <c r="I97">
        <v>2.1365744073510873E-3</v>
      </c>
      <c r="J97">
        <v>1.0840449743175708E-3</v>
      </c>
      <c r="K97">
        <v>0</v>
      </c>
      <c r="L97">
        <v>1.0688265574230631E-2</v>
      </c>
      <c r="M97">
        <v>4.5505965981309498E-3</v>
      </c>
      <c r="N97">
        <v>6.7021161024862896E-4</v>
      </c>
      <c r="O97">
        <v>0</v>
      </c>
    </row>
    <row r="98" spans="1:15">
      <c r="A98" t="s">
        <v>346</v>
      </c>
      <c r="B98" t="s">
        <v>139</v>
      </c>
      <c r="C98">
        <v>132</v>
      </c>
      <c r="D98">
        <v>1</v>
      </c>
      <c r="E98">
        <v>0.12788433753666056</v>
      </c>
      <c r="F98">
        <v>9.5483841137898127E-3</v>
      </c>
      <c r="G98">
        <v>7.3198461191075717E-2</v>
      </c>
      <c r="H98">
        <v>0.12253134710131657</v>
      </c>
      <c r="I98">
        <v>1.0839594480320463E-2</v>
      </c>
      <c r="J98">
        <v>0</v>
      </c>
      <c r="K98">
        <v>0</v>
      </c>
      <c r="L98">
        <v>0.32605175615659948</v>
      </c>
      <c r="M98">
        <v>5.6770223040890903E-2</v>
      </c>
      <c r="N98">
        <v>0</v>
      </c>
      <c r="O98">
        <v>0</v>
      </c>
    </row>
    <row r="99" spans="1:15">
      <c r="A99" t="s">
        <v>346</v>
      </c>
      <c r="B99" t="s">
        <v>139</v>
      </c>
      <c r="C99">
        <v>330</v>
      </c>
      <c r="D99">
        <v>1</v>
      </c>
      <c r="E99">
        <v>0.12788433753666056</v>
      </c>
      <c r="F99">
        <v>9.5483841137898127E-3</v>
      </c>
      <c r="G99">
        <v>7.3198461191075717E-2</v>
      </c>
      <c r="H99">
        <v>0.12253134710131657</v>
      </c>
      <c r="I99">
        <v>1.0839594480320463E-2</v>
      </c>
      <c r="J99">
        <v>0</v>
      </c>
      <c r="K99">
        <v>0</v>
      </c>
      <c r="L99">
        <v>0.32605175615659948</v>
      </c>
      <c r="M99">
        <v>5.6770223040890903E-2</v>
      </c>
      <c r="N99">
        <v>0</v>
      </c>
      <c r="O99">
        <v>0</v>
      </c>
    </row>
    <row r="100" spans="1:15">
      <c r="A100" t="s">
        <v>347</v>
      </c>
      <c r="B100" t="s">
        <v>139</v>
      </c>
      <c r="C100">
        <v>132</v>
      </c>
      <c r="D100">
        <v>1</v>
      </c>
      <c r="E100">
        <v>0.12788433753666056</v>
      </c>
      <c r="F100">
        <v>9.5483841137898127E-3</v>
      </c>
      <c r="G100">
        <v>7.3198461191075717E-2</v>
      </c>
      <c r="H100">
        <v>0.12253134710131657</v>
      </c>
      <c r="I100">
        <v>1.0839594480320463E-2</v>
      </c>
      <c r="J100">
        <v>0</v>
      </c>
      <c r="K100">
        <v>0</v>
      </c>
      <c r="L100">
        <v>0.32605175615659948</v>
      </c>
      <c r="M100">
        <v>5.6770223040890903E-2</v>
      </c>
      <c r="N100">
        <v>0</v>
      </c>
      <c r="O100">
        <v>0</v>
      </c>
    </row>
    <row r="101" spans="1:15">
      <c r="A101" t="s">
        <v>347</v>
      </c>
      <c r="B101" t="s">
        <v>139</v>
      </c>
      <c r="C101">
        <v>330</v>
      </c>
      <c r="D101">
        <v>1</v>
      </c>
      <c r="E101">
        <v>0.12788433753666056</v>
      </c>
      <c r="F101">
        <v>9.5483841137898127E-3</v>
      </c>
      <c r="G101">
        <v>7.3198461191075717E-2</v>
      </c>
      <c r="H101">
        <v>0.12253134710131657</v>
      </c>
      <c r="I101">
        <v>1.0839594480320463E-2</v>
      </c>
      <c r="J101">
        <v>0</v>
      </c>
      <c r="K101">
        <v>0</v>
      </c>
      <c r="L101">
        <v>0.32605175615659948</v>
      </c>
      <c r="M101">
        <v>5.6770223040890903E-2</v>
      </c>
      <c r="N101">
        <v>0</v>
      </c>
      <c r="O101">
        <v>0</v>
      </c>
    </row>
    <row r="102" spans="1:15">
      <c r="A102" t="s">
        <v>348</v>
      </c>
      <c r="B102" t="s">
        <v>139</v>
      </c>
      <c r="C102">
        <v>330</v>
      </c>
      <c r="D102">
        <v>7.2468576880917721E-2</v>
      </c>
      <c r="E102">
        <v>2.5684473638632632E-2</v>
      </c>
      <c r="F102">
        <v>2.2447545967725063E-2</v>
      </c>
      <c r="G102">
        <v>6.7917017295149471E-2</v>
      </c>
      <c r="H102">
        <v>0</v>
      </c>
      <c r="I102">
        <v>1.5263475606805291E-4</v>
      </c>
      <c r="J102">
        <v>1.8929808284881002E-3</v>
      </c>
      <c r="K102">
        <v>0</v>
      </c>
      <c r="L102">
        <v>1.5712180039738757E-2</v>
      </c>
      <c r="M102">
        <v>4.4621790829047197E-3</v>
      </c>
      <c r="N102">
        <v>1.1816545665579295E-5</v>
      </c>
      <c r="O102">
        <v>0</v>
      </c>
    </row>
    <row r="103" spans="1:15">
      <c r="A103" t="s">
        <v>349</v>
      </c>
      <c r="B103" t="s">
        <v>139</v>
      </c>
      <c r="C103">
        <v>330</v>
      </c>
      <c r="D103">
        <v>0.44631544644625365</v>
      </c>
      <c r="E103">
        <v>0.35297098074004923</v>
      </c>
      <c r="F103">
        <v>2.5502756025911472E-2</v>
      </c>
      <c r="G103">
        <v>4.2644666469877857E-2</v>
      </c>
      <c r="H103">
        <v>3.2392655840705185E-2</v>
      </c>
      <c r="I103">
        <v>4.3756933696763027E-2</v>
      </c>
      <c r="J103">
        <v>9.1954073061809895E-4</v>
      </c>
      <c r="K103">
        <v>1.0480554745175526E-3</v>
      </c>
      <c r="L103">
        <v>0.12551864005630661</v>
      </c>
      <c r="M103">
        <v>0.11202322710574565</v>
      </c>
      <c r="N103">
        <v>0</v>
      </c>
      <c r="O103">
        <v>0</v>
      </c>
    </row>
    <row r="104" spans="1:15">
      <c r="A104" t="s">
        <v>154</v>
      </c>
      <c r="B104" t="s">
        <v>139</v>
      </c>
      <c r="C104">
        <v>132</v>
      </c>
      <c r="D104">
        <v>0.655079321300156</v>
      </c>
      <c r="E104">
        <v>0.36511073932074789</v>
      </c>
      <c r="F104">
        <v>1.2274249616586921E-2</v>
      </c>
      <c r="G104">
        <v>6.7677839969018189E-2</v>
      </c>
      <c r="H104">
        <v>9.6075827008970882E-2</v>
      </c>
      <c r="I104">
        <v>3.6752486903601472E-2</v>
      </c>
      <c r="J104">
        <v>0</v>
      </c>
      <c r="K104">
        <v>0</v>
      </c>
      <c r="L104">
        <v>0.24158168327492205</v>
      </c>
      <c r="M104">
        <v>0.13943585234987219</v>
      </c>
      <c r="N104">
        <v>2.4953601242225791E-3</v>
      </c>
      <c r="O104">
        <v>5.7059982745704856E-3</v>
      </c>
    </row>
    <row r="105" spans="1:15">
      <c r="A105" t="s">
        <v>350</v>
      </c>
      <c r="B105" t="s">
        <v>139</v>
      </c>
      <c r="C105">
        <v>330</v>
      </c>
      <c r="D105">
        <v>7.2468576880917721E-2</v>
      </c>
      <c r="E105">
        <v>2.5684473638632632E-2</v>
      </c>
      <c r="F105">
        <v>2.2447545967725063E-2</v>
      </c>
      <c r="G105">
        <v>6.7917017295149471E-2</v>
      </c>
      <c r="H105">
        <v>0</v>
      </c>
      <c r="I105">
        <v>1.5263475606805291E-4</v>
      </c>
      <c r="J105">
        <v>1.8929808284881002E-3</v>
      </c>
      <c r="K105">
        <v>0</v>
      </c>
      <c r="L105">
        <v>1.5712180039738757E-2</v>
      </c>
      <c r="M105">
        <v>4.4621790829047197E-3</v>
      </c>
      <c r="N105">
        <v>1.1816545665579295E-5</v>
      </c>
      <c r="O105">
        <v>0</v>
      </c>
    </row>
    <row r="106" spans="1:15">
      <c r="A106" t="s">
        <v>351</v>
      </c>
      <c r="B106" t="s">
        <v>139</v>
      </c>
      <c r="C106">
        <v>132</v>
      </c>
      <c r="D106">
        <v>0.80764934877564443</v>
      </c>
      <c r="E106">
        <v>0.25480113293877177</v>
      </c>
      <c r="F106">
        <v>2.0914023064839832E-2</v>
      </c>
      <c r="G106">
        <v>9.2220568210870185E-2</v>
      </c>
      <c r="H106">
        <v>0.13526131322164944</v>
      </c>
      <c r="I106">
        <v>1.9403660923314241E-2</v>
      </c>
      <c r="J106">
        <v>0</v>
      </c>
      <c r="K106">
        <v>0</v>
      </c>
      <c r="L106">
        <v>0.41388384506571213</v>
      </c>
      <c r="M106">
        <v>9.2796683295363794E-2</v>
      </c>
      <c r="N106">
        <v>0</v>
      </c>
      <c r="O106">
        <v>6.9866158777374572E-3</v>
      </c>
    </row>
    <row r="107" spans="1:15">
      <c r="A107" t="s">
        <v>145</v>
      </c>
      <c r="B107" t="s">
        <v>139</v>
      </c>
      <c r="C107">
        <v>330</v>
      </c>
      <c r="D107">
        <v>0.49242162319659116</v>
      </c>
      <c r="E107">
        <v>6.1745106356238193E-2</v>
      </c>
      <c r="F107">
        <v>5.0331952478054227E-2</v>
      </c>
      <c r="G107">
        <v>6.5794005425235016E-2</v>
      </c>
      <c r="H107">
        <v>5.3418020379557944E-2</v>
      </c>
      <c r="I107">
        <v>1.3335550901752789E-2</v>
      </c>
      <c r="J107">
        <v>2.754977143421088E-3</v>
      </c>
      <c r="K107">
        <v>9.7493415861049752E-3</v>
      </c>
      <c r="L107">
        <v>0.15117277256095854</v>
      </c>
      <c r="M107">
        <v>1.8295347222156658E-2</v>
      </c>
      <c r="N107">
        <v>0</v>
      </c>
      <c r="O107">
        <v>0</v>
      </c>
    </row>
    <row r="108" spans="1:15">
      <c r="A108" t="s">
        <v>352</v>
      </c>
      <c r="B108" t="s">
        <v>139</v>
      </c>
      <c r="C108">
        <v>132</v>
      </c>
      <c r="D108">
        <v>0.79868261146354624</v>
      </c>
      <c r="E108">
        <v>0.15829357551401296</v>
      </c>
      <c r="F108">
        <v>1.7085184606059237E-2</v>
      </c>
      <c r="G108">
        <v>2.8137404780747877E-2</v>
      </c>
      <c r="H108">
        <v>0.10659317479122202</v>
      </c>
      <c r="I108">
        <v>1.1433826764832228E-2</v>
      </c>
      <c r="J108">
        <v>6.364407037941092E-5</v>
      </c>
      <c r="K108">
        <v>0</v>
      </c>
      <c r="L108">
        <v>0.45355444775233428</v>
      </c>
      <c r="M108">
        <v>6.9723996550721104E-2</v>
      </c>
      <c r="N108">
        <v>0</v>
      </c>
      <c r="O108">
        <v>0</v>
      </c>
    </row>
    <row r="109" spans="1:15">
      <c r="A109" t="s">
        <v>352</v>
      </c>
      <c r="B109" t="s">
        <v>139</v>
      </c>
      <c r="C109">
        <v>330</v>
      </c>
      <c r="D109">
        <v>0.79868261146354624</v>
      </c>
      <c r="E109">
        <v>0.15829357551401296</v>
      </c>
      <c r="F109">
        <v>1.7085184606059237E-2</v>
      </c>
      <c r="G109">
        <v>2.8137404780747877E-2</v>
      </c>
      <c r="H109">
        <v>0.10659317479122202</v>
      </c>
      <c r="I109">
        <v>1.1433826764832228E-2</v>
      </c>
      <c r="J109">
        <v>6.364407037941092E-5</v>
      </c>
      <c r="K109">
        <v>0</v>
      </c>
      <c r="L109">
        <v>0.45355444775233428</v>
      </c>
      <c r="M109">
        <v>6.9723996550721104E-2</v>
      </c>
      <c r="N109">
        <v>0</v>
      </c>
      <c r="O109">
        <v>0</v>
      </c>
    </row>
    <row r="110" spans="1:15">
      <c r="A110" t="s">
        <v>353</v>
      </c>
      <c r="B110" t="s">
        <v>139</v>
      </c>
      <c r="C110">
        <v>132</v>
      </c>
      <c r="D110">
        <v>1</v>
      </c>
      <c r="E110">
        <v>0.12788433753666056</v>
      </c>
      <c r="F110">
        <v>9.5483841137898127E-3</v>
      </c>
      <c r="G110">
        <v>7.3198461191075717E-2</v>
      </c>
      <c r="H110">
        <v>0.12253134710131657</v>
      </c>
      <c r="I110">
        <v>1.0839594480320463E-2</v>
      </c>
      <c r="J110">
        <v>0</v>
      </c>
      <c r="K110">
        <v>0</v>
      </c>
      <c r="L110">
        <v>0.32605175615659948</v>
      </c>
      <c r="M110">
        <v>5.6770223040890903E-2</v>
      </c>
      <c r="N110">
        <v>0</v>
      </c>
      <c r="O110">
        <v>0</v>
      </c>
    </row>
    <row r="111" spans="1:15">
      <c r="A111" t="s">
        <v>353</v>
      </c>
      <c r="B111" t="s">
        <v>139</v>
      </c>
      <c r="C111">
        <v>330</v>
      </c>
      <c r="D111">
        <v>1</v>
      </c>
      <c r="E111">
        <v>0.12788433753666056</v>
      </c>
      <c r="F111">
        <v>9.5483841137898127E-3</v>
      </c>
      <c r="G111">
        <v>7.3198461191075717E-2</v>
      </c>
      <c r="H111">
        <v>0.12253134710131657</v>
      </c>
      <c r="I111">
        <v>1.0839594480320463E-2</v>
      </c>
      <c r="J111">
        <v>0</v>
      </c>
      <c r="K111">
        <v>0</v>
      </c>
      <c r="L111">
        <v>0.32605175615659948</v>
      </c>
      <c r="M111">
        <v>5.6770223040890903E-2</v>
      </c>
      <c r="N111">
        <v>0</v>
      </c>
      <c r="O111">
        <v>0</v>
      </c>
    </row>
    <row r="112" spans="1:15">
      <c r="A112" t="s">
        <v>354</v>
      </c>
      <c r="B112" t="s">
        <v>139</v>
      </c>
      <c r="C112">
        <v>132</v>
      </c>
      <c r="D112">
        <v>1</v>
      </c>
      <c r="E112">
        <v>0.12788433753666056</v>
      </c>
      <c r="F112">
        <v>9.5483841137898127E-3</v>
      </c>
      <c r="G112">
        <v>7.3198461191075717E-2</v>
      </c>
      <c r="H112">
        <v>0.12253134710131657</v>
      </c>
      <c r="I112">
        <v>1.0839594480320463E-2</v>
      </c>
      <c r="J112">
        <v>0</v>
      </c>
      <c r="K112">
        <v>0</v>
      </c>
      <c r="L112">
        <v>0.32605175615659948</v>
      </c>
      <c r="M112">
        <v>5.6770223040890903E-2</v>
      </c>
      <c r="N112">
        <v>0</v>
      </c>
      <c r="O112">
        <v>0</v>
      </c>
    </row>
    <row r="113" spans="1:15">
      <c r="A113" t="s">
        <v>354</v>
      </c>
      <c r="B113" t="s">
        <v>139</v>
      </c>
      <c r="C113">
        <v>330</v>
      </c>
      <c r="D113">
        <v>1</v>
      </c>
      <c r="E113">
        <v>0.12788433753666056</v>
      </c>
      <c r="F113">
        <v>9.5483841137898127E-3</v>
      </c>
      <c r="G113">
        <v>7.3198461191075717E-2</v>
      </c>
      <c r="H113">
        <v>0.12253134710131657</v>
      </c>
      <c r="I113">
        <v>1.0839594480320463E-2</v>
      </c>
      <c r="J113">
        <v>0</v>
      </c>
      <c r="K113">
        <v>0</v>
      </c>
      <c r="L113">
        <v>0.32605175615659948</v>
      </c>
      <c r="M113">
        <v>5.6770223040890903E-2</v>
      </c>
      <c r="N113">
        <v>0</v>
      </c>
      <c r="O113">
        <v>0</v>
      </c>
    </row>
    <row r="114" spans="1:15">
      <c r="A114" t="s">
        <v>180</v>
      </c>
      <c r="B114" t="s">
        <v>139</v>
      </c>
      <c r="C114">
        <v>132</v>
      </c>
      <c r="D114">
        <v>1</v>
      </c>
      <c r="E114">
        <v>0.12788433753666056</v>
      </c>
      <c r="F114">
        <v>9.5483841137898127E-3</v>
      </c>
      <c r="G114">
        <v>7.3198461191075717E-2</v>
      </c>
      <c r="H114">
        <v>0.12253134710131657</v>
      </c>
      <c r="I114">
        <v>1.0839594480320463E-2</v>
      </c>
      <c r="J114">
        <v>0</v>
      </c>
      <c r="K114">
        <v>0</v>
      </c>
      <c r="L114">
        <v>0.32605175615659948</v>
      </c>
      <c r="M114">
        <v>5.6770223040890903E-2</v>
      </c>
      <c r="N114">
        <v>0</v>
      </c>
      <c r="O114">
        <v>0</v>
      </c>
    </row>
    <row r="115" spans="1:15">
      <c r="A115" t="s">
        <v>180</v>
      </c>
      <c r="B115" t="s">
        <v>139</v>
      </c>
      <c r="C115">
        <v>330</v>
      </c>
      <c r="D115">
        <v>1</v>
      </c>
      <c r="E115">
        <v>0.12788433753666056</v>
      </c>
      <c r="F115">
        <v>9.5483841137898127E-3</v>
      </c>
      <c r="G115">
        <v>7.3198461191075717E-2</v>
      </c>
      <c r="H115">
        <v>0.12253134710131657</v>
      </c>
      <c r="I115">
        <v>1.0839594480320463E-2</v>
      </c>
      <c r="J115">
        <v>0</v>
      </c>
      <c r="K115">
        <v>0</v>
      </c>
      <c r="L115">
        <v>0.32605175615659948</v>
      </c>
      <c r="M115">
        <v>5.6770223040890903E-2</v>
      </c>
      <c r="N115">
        <v>0</v>
      </c>
      <c r="O115">
        <v>0</v>
      </c>
    </row>
    <row r="116" spans="1:15">
      <c r="A116" t="s">
        <v>166</v>
      </c>
      <c r="B116" t="s">
        <v>139</v>
      </c>
      <c r="C116">
        <v>132</v>
      </c>
      <c r="D116">
        <v>0.34098066247378039</v>
      </c>
      <c r="E116">
        <v>0.24967132157989855</v>
      </c>
      <c r="F116">
        <v>1.0760606246008718E-2</v>
      </c>
      <c r="G116">
        <v>1.9561741280669571E-2</v>
      </c>
      <c r="H116">
        <v>2.0538891737470526E-2</v>
      </c>
      <c r="I116">
        <v>2.0192342685891807E-2</v>
      </c>
      <c r="J116">
        <v>1.0877811546210032E-3</v>
      </c>
      <c r="K116">
        <v>0</v>
      </c>
      <c r="L116">
        <v>0.12144206030940223</v>
      </c>
      <c r="M116">
        <v>8.1439480832198527E-2</v>
      </c>
      <c r="N116">
        <v>1.4949390421333238E-5</v>
      </c>
      <c r="O116">
        <v>0</v>
      </c>
    </row>
    <row r="117" spans="1:15">
      <c r="A117" t="s">
        <v>166</v>
      </c>
      <c r="B117" t="s">
        <v>139</v>
      </c>
      <c r="C117">
        <v>330</v>
      </c>
      <c r="D117">
        <v>0.66813723691243254</v>
      </c>
      <c r="E117">
        <v>0.36330740726045258</v>
      </c>
      <c r="F117">
        <v>2.5505357480520928E-2</v>
      </c>
      <c r="G117">
        <v>9.010692740708158E-2</v>
      </c>
      <c r="H117">
        <v>0.12083325799512709</v>
      </c>
      <c r="I117">
        <v>4.1786784172953832E-2</v>
      </c>
      <c r="J117">
        <v>1.3693066684881802E-3</v>
      </c>
      <c r="K117">
        <v>0</v>
      </c>
      <c r="L117">
        <v>0.16508644719749108</v>
      </c>
      <c r="M117">
        <v>7.0025551978786724E-2</v>
      </c>
      <c r="N117">
        <v>0</v>
      </c>
      <c r="O117">
        <v>0</v>
      </c>
    </row>
    <row r="118" spans="1:15">
      <c r="A118" t="s">
        <v>355</v>
      </c>
      <c r="B118" t="s">
        <v>139</v>
      </c>
      <c r="C118">
        <v>132</v>
      </c>
      <c r="D118">
        <v>0.57358838917677601</v>
      </c>
      <c r="E118">
        <v>0.34189222958211235</v>
      </c>
      <c r="F118">
        <v>2.5381313234324607E-2</v>
      </c>
      <c r="G118">
        <v>4.8272211712759132E-2</v>
      </c>
      <c r="H118">
        <v>4.9245569390513513E-2</v>
      </c>
      <c r="I118">
        <v>2.3756202759813255E-2</v>
      </c>
      <c r="J118">
        <v>3.7947921971851454E-4</v>
      </c>
      <c r="K118">
        <v>0</v>
      </c>
      <c r="L118">
        <v>0.36351031792922989</v>
      </c>
      <c r="M118">
        <v>0.13363085024188331</v>
      </c>
      <c r="N118">
        <v>0</v>
      </c>
      <c r="O118">
        <v>0</v>
      </c>
    </row>
    <row r="119" spans="1:15">
      <c r="A119" t="s">
        <v>356</v>
      </c>
      <c r="B119" t="s">
        <v>139</v>
      </c>
      <c r="C119">
        <v>110</v>
      </c>
      <c r="D119">
        <v>0.33049740439106168</v>
      </c>
      <c r="E119">
        <v>0.36723340319780945</v>
      </c>
      <c r="F119">
        <v>8.4637759980726954E-3</v>
      </c>
      <c r="G119">
        <v>1.0815851064477968E-2</v>
      </c>
      <c r="H119">
        <v>3.4483919593275347E-2</v>
      </c>
      <c r="I119">
        <v>1.9180637805395213E-2</v>
      </c>
      <c r="J119">
        <v>5.7739337716888406E-4</v>
      </c>
      <c r="K119">
        <v>0</v>
      </c>
      <c r="L119">
        <v>0.21249948821337469</v>
      </c>
      <c r="M119">
        <v>0.17130185308685345</v>
      </c>
      <c r="N119">
        <v>7.4774202272495801E-4</v>
      </c>
      <c r="O119">
        <v>3.1189573257017792E-3</v>
      </c>
    </row>
    <row r="120" spans="1:15">
      <c r="A120" t="s">
        <v>155</v>
      </c>
      <c r="B120" t="s">
        <v>139</v>
      </c>
      <c r="C120">
        <v>132</v>
      </c>
      <c r="D120">
        <v>0.80685210670192076</v>
      </c>
      <c r="E120">
        <v>0.25432045589564645</v>
      </c>
      <c r="F120">
        <v>2.1180224723096136E-2</v>
      </c>
      <c r="G120">
        <v>7.9751457202597548E-2</v>
      </c>
      <c r="H120">
        <v>0.14565097113508568</v>
      </c>
      <c r="I120">
        <v>2.2715952545829528E-2</v>
      </c>
      <c r="J120">
        <v>2.7268717919564012E-4</v>
      </c>
      <c r="K120">
        <v>0</v>
      </c>
      <c r="L120">
        <v>0.44292616853310474</v>
      </c>
      <c r="M120">
        <v>9.9132295211389068E-2</v>
      </c>
      <c r="N120">
        <v>1.7631784154321809E-3</v>
      </c>
      <c r="O120">
        <v>1.9126509335072442E-2</v>
      </c>
    </row>
    <row r="121" spans="1:15">
      <c r="A121" t="s">
        <v>155</v>
      </c>
      <c r="B121" t="s">
        <v>139</v>
      </c>
      <c r="C121">
        <v>330</v>
      </c>
      <c r="D121">
        <v>0.80434267188083797</v>
      </c>
      <c r="E121">
        <v>0.25383926129898571</v>
      </c>
      <c r="F121">
        <v>2.0952685758245711E-2</v>
      </c>
      <c r="G121">
        <v>7.9518460393409984E-2</v>
      </c>
      <c r="H121">
        <v>0.14151008556716779</v>
      </c>
      <c r="I121">
        <v>2.3130413041726531E-2</v>
      </c>
      <c r="J121">
        <v>2.6775379410558638E-4</v>
      </c>
      <c r="K121">
        <v>8.704785680074701E-4</v>
      </c>
      <c r="L121">
        <v>0.47598846301327946</v>
      </c>
      <c r="M121">
        <v>0.10448441600341704</v>
      </c>
      <c r="N121">
        <v>2.0330520687824438E-3</v>
      </c>
      <c r="O121">
        <v>2.3887626403976375E-2</v>
      </c>
    </row>
    <row r="122" spans="1:15">
      <c r="A122" t="s">
        <v>357</v>
      </c>
      <c r="B122" t="s">
        <v>139</v>
      </c>
      <c r="C122">
        <v>132</v>
      </c>
      <c r="D122">
        <v>0.8617577186844374</v>
      </c>
      <c r="E122">
        <v>0.21342065033739138</v>
      </c>
      <c r="F122">
        <v>2.1283548727196233E-2</v>
      </c>
      <c r="G122">
        <v>5.1899143680860613E-2</v>
      </c>
      <c r="H122">
        <v>0.13123338307147689</v>
      </c>
      <c r="I122">
        <v>2.2965202740020247E-2</v>
      </c>
      <c r="J122">
        <v>2.2919240161654841E-5</v>
      </c>
      <c r="K122">
        <v>0</v>
      </c>
      <c r="L122">
        <v>0.54493364691023882</v>
      </c>
      <c r="M122">
        <v>9.0838890940418401E-2</v>
      </c>
      <c r="N122">
        <v>0</v>
      </c>
      <c r="O122">
        <v>1.9186808972248715E-2</v>
      </c>
    </row>
    <row r="123" spans="1:15">
      <c r="A123" t="s">
        <v>357</v>
      </c>
      <c r="B123" t="s">
        <v>139</v>
      </c>
      <c r="C123">
        <v>330</v>
      </c>
      <c r="D123">
        <v>0.8617577186844374</v>
      </c>
      <c r="E123">
        <v>0.21342065033739138</v>
      </c>
      <c r="F123">
        <v>2.1283548727196233E-2</v>
      </c>
      <c r="G123">
        <v>5.1899143680860613E-2</v>
      </c>
      <c r="H123">
        <v>0.13123338307147689</v>
      </c>
      <c r="I123">
        <v>2.2965202740020247E-2</v>
      </c>
      <c r="J123">
        <v>2.2919240161654841E-5</v>
      </c>
      <c r="K123">
        <v>0</v>
      </c>
      <c r="L123">
        <v>0.54493364691023882</v>
      </c>
      <c r="M123">
        <v>9.0838890940418401E-2</v>
      </c>
      <c r="N123">
        <v>0</v>
      </c>
      <c r="O123">
        <v>1.9186808972248715E-2</v>
      </c>
    </row>
    <row r="124" spans="1:15">
      <c r="A124" t="s">
        <v>358</v>
      </c>
      <c r="B124" t="s">
        <v>139</v>
      </c>
      <c r="C124">
        <v>132</v>
      </c>
      <c r="D124">
        <v>4.7881139644936961E-2</v>
      </c>
      <c r="E124">
        <v>1.5915010908088882E-2</v>
      </c>
      <c r="F124">
        <v>3.0321003857302034E-2</v>
      </c>
      <c r="G124">
        <v>6.2453711557722565E-2</v>
      </c>
      <c r="H124">
        <v>0</v>
      </c>
      <c r="I124">
        <v>2.1365744073510873E-3</v>
      </c>
      <c r="J124">
        <v>1.0840449743175708E-3</v>
      </c>
      <c r="K124">
        <v>0</v>
      </c>
      <c r="L124">
        <v>1.0688265574230631E-2</v>
      </c>
      <c r="M124">
        <v>4.5505965981309498E-3</v>
      </c>
      <c r="N124">
        <v>6.7021161024862896E-4</v>
      </c>
      <c r="O124">
        <v>0</v>
      </c>
    </row>
    <row r="125" spans="1:15">
      <c r="A125" t="s">
        <v>174</v>
      </c>
      <c r="B125" t="s">
        <v>139</v>
      </c>
      <c r="C125">
        <v>330</v>
      </c>
      <c r="D125">
        <v>4.7881139644936961E-2</v>
      </c>
      <c r="E125">
        <v>1.5915010908088882E-2</v>
      </c>
      <c r="F125">
        <v>3.0321003857302034E-2</v>
      </c>
      <c r="G125">
        <v>6.2453711557722565E-2</v>
      </c>
      <c r="H125">
        <v>0</v>
      </c>
      <c r="I125">
        <v>2.1365744073510873E-3</v>
      </c>
      <c r="J125">
        <v>1.0840449743175708E-3</v>
      </c>
      <c r="K125">
        <v>0</v>
      </c>
      <c r="L125">
        <v>1.0688265574230631E-2</v>
      </c>
      <c r="M125">
        <v>4.5505965981309498E-3</v>
      </c>
      <c r="N125">
        <v>6.7021161024862896E-4</v>
      </c>
      <c r="O125">
        <v>0</v>
      </c>
    </row>
    <row r="126" spans="1:15">
      <c r="A126" t="s">
        <v>167</v>
      </c>
      <c r="B126" t="s">
        <v>139</v>
      </c>
      <c r="C126">
        <v>330</v>
      </c>
      <c r="D126">
        <v>0.42705731678680331</v>
      </c>
      <c r="E126">
        <v>0.36344047030835924</v>
      </c>
      <c r="F126">
        <v>2.5503274152865164E-2</v>
      </c>
      <c r="G126">
        <v>3.969374076534285E-2</v>
      </c>
      <c r="H126">
        <v>2.2527302727483288E-2</v>
      </c>
      <c r="I126">
        <v>4.7115812373500057E-2</v>
      </c>
      <c r="J126">
        <v>9.3805093605619225E-4</v>
      </c>
      <c r="K126">
        <v>0</v>
      </c>
      <c r="L126">
        <v>0.13635234464240362</v>
      </c>
      <c r="M126">
        <v>0.11030134390532789</v>
      </c>
      <c r="N126">
        <v>4.9843826484742017E-4</v>
      </c>
      <c r="O126">
        <v>0</v>
      </c>
    </row>
    <row r="127" spans="1:15">
      <c r="A127" t="s">
        <v>146</v>
      </c>
      <c r="B127" t="s">
        <v>139</v>
      </c>
      <c r="C127">
        <v>330</v>
      </c>
      <c r="D127">
        <v>0.47576628743655408</v>
      </c>
      <c r="E127">
        <v>6.4778147372019465E-2</v>
      </c>
      <c r="F127">
        <v>5.0100330050542652E-2</v>
      </c>
      <c r="G127">
        <v>7.3556518806730267E-2</v>
      </c>
      <c r="H127">
        <v>5.4860295141743357E-2</v>
      </c>
      <c r="I127">
        <v>7.5854313698979726E-3</v>
      </c>
      <c r="J127">
        <v>2.7966510579071047E-3</v>
      </c>
      <c r="K127">
        <v>8.8543866992557251E-3</v>
      </c>
      <c r="L127">
        <v>0.1565302986303326</v>
      </c>
      <c r="M127">
        <v>1.1586949496112916E-2</v>
      </c>
      <c r="N127">
        <v>2.2102919079906324E-3</v>
      </c>
      <c r="O127">
        <v>7.7015346339564094E-3</v>
      </c>
    </row>
    <row r="128" spans="1:15">
      <c r="A128" t="s">
        <v>157</v>
      </c>
      <c r="B128" t="s">
        <v>139</v>
      </c>
      <c r="C128">
        <v>132</v>
      </c>
      <c r="D128">
        <v>0.81397969693296324</v>
      </c>
      <c r="E128">
        <v>0.24280846672394385</v>
      </c>
      <c r="F128">
        <v>8.3700781401162497E-3</v>
      </c>
      <c r="G128">
        <v>6.2795344860721428E-2</v>
      </c>
      <c r="H128">
        <v>0.14070129709978418</v>
      </c>
      <c r="I128">
        <v>2.0970134492147328E-2</v>
      </c>
      <c r="J128">
        <v>2.4036580614881007E-4</v>
      </c>
      <c r="K128">
        <v>0</v>
      </c>
      <c r="L128">
        <v>0.44848802854245751</v>
      </c>
      <c r="M128">
        <v>9.0894545085175069E-2</v>
      </c>
      <c r="N128">
        <v>9.0406922173721211E-4</v>
      </c>
      <c r="O128">
        <v>2.4010542691850496E-2</v>
      </c>
    </row>
    <row r="129" spans="1:15">
      <c r="A129" t="s">
        <v>157</v>
      </c>
      <c r="B129" t="s">
        <v>139</v>
      </c>
      <c r="C129">
        <v>330</v>
      </c>
      <c r="D129">
        <v>0.8617577186844374</v>
      </c>
      <c r="E129">
        <v>0.21342065033739138</v>
      </c>
      <c r="F129">
        <v>2.1283548727196233E-2</v>
      </c>
      <c r="G129">
        <v>5.1899143680860613E-2</v>
      </c>
      <c r="H129">
        <v>0.13123338307147689</v>
      </c>
      <c r="I129">
        <v>2.2965202740020247E-2</v>
      </c>
      <c r="J129">
        <v>2.2919240161654841E-5</v>
      </c>
      <c r="K129">
        <v>0</v>
      </c>
      <c r="L129">
        <v>0.54493364691023882</v>
      </c>
      <c r="M129">
        <v>9.0838890940418401E-2</v>
      </c>
      <c r="N129">
        <v>0</v>
      </c>
      <c r="O129">
        <v>1.9186808972248715E-2</v>
      </c>
    </row>
    <row r="130" spans="1:15">
      <c r="A130" t="s">
        <v>359</v>
      </c>
      <c r="B130" t="s">
        <v>139</v>
      </c>
      <c r="C130">
        <v>330</v>
      </c>
      <c r="D130">
        <v>1</v>
      </c>
      <c r="E130">
        <v>0.12788433753666056</v>
      </c>
      <c r="F130">
        <v>9.5483841137898127E-3</v>
      </c>
      <c r="G130">
        <v>7.3198461191075717E-2</v>
      </c>
      <c r="H130">
        <v>0.12253134710131657</v>
      </c>
      <c r="I130">
        <v>1.0839594480320463E-2</v>
      </c>
      <c r="J130">
        <v>0</v>
      </c>
      <c r="K130">
        <v>0</v>
      </c>
      <c r="L130">
        <v>0.32605175615659948</v>
      </c>
      <c r="M130">
        <v>5.6770223040890903E-2</v>
      </c>
      <c r="N130">
        <v>0</v>
      </c>
      <c r="O130">
        <v>0</v>
      </c>
    </row>
    <row r="131" spans="1:15">
      <c r="A131" t="s">
        <v>175</v>
      </c>
      <c r="B131" t="s">
        <v>139</v>
      </c>
      <c r="C131">
        <v>132</v>
      </c>
      <c r="D131">
        <v>3.552736591326075E-2</v>
      </c>
      <c r="E131">
        <v>7.6403080407064341E-3</v>
      </c>
      <c r="F131">
        <v>2.4080277152224019E-2</v>
      </c>
      <c r="G131">
        <v>0.23298885080767859</v>
      </c>
      <c r="H131">
        <v>0</v>
      </c>
      <c r="I131">
        <v>0</v>
      </c>
      <c r="J131">
        <v>4.0716853628431403E-3</v>
      </c>
      <c r="K131">
        <v>0</v>
      </c>
      <c r="L131">
        <v>1.5925456643291005E-2</v>
      </c>
      <c r="M131">
        <v>3.0772915267634132E-4</v>
      </c>
      <c r="N131">
        <v>1.3479651765789797E-5</v>
      </c>
      <c r="O131">
        <v>9.4261258564285119E-3</v>
      </c>
    </row>
    <row r="132" spans="1:15">
      <c r="A132" t="s">
        <v>175</v>
      </c>
      <c r="B132" t="s">
        <v>139</v>
      </c>
      <c r="C132">
        <v>330</v>
      </c>
      <c r="D132">
        <v>3.552736591326075E-2</v>
      </c>
      <c r="E132">
        <v>7.6403080407064341E-3</v>
      </c>
      <c r="F132">
        <v>2.4080277152224019E-2</v>
      </c>
      <c r="G132">
        <v>0.23298885080767859</v>
      </c>
      <c r="H132">
        <v>0</v>
      </c>
      <c r="I132">
        <v>0</v>
      </c>
      <c r="J132">
        <v>4.0716853628431403E-3</v>
      </c>
      <c r="K132">
        <v>0</v>
      </c>
      <c r="L132">
        <v>1.5925456643291005E-2</v>
      </c>
      <c r="M132">
        <v>3.0772915267634132E-4</v>
      </c>
      <c r="N132">
        <v>1.3479651765789797E-5</v>
      </c>
      <c r="O132">
        <v>9.4261258564285119E-3</v>
      </c>
    </row>
    <row r="133" spans="1:15">
      <c r="A133" t="s">
        <v>360</v>
      </c>
      <c r="B133" t="s">
        <v>139</v>
      </c>
      <c r="C133">
        <v>132</v>
      </c>
      <c r="D133">
        <v>3.552736591326075E-2</v>
      </c>
      <c r="E133">
        <v>7.6403080407064341E-3</v>
      </c>
      <c r="F133">
        <v>2.4080277152224019E-2</v>
      </c>
      <c r="G133">
        <v>0.23298885080767859</v>
      </c>
      <c r="H133">
        <v>0</v>
      </c>
      <c r="I133">
        <v>0</v>
      </c>
      <c r="J133">
        <v>4.0716853628431403E-3</v>
      </c>
      <c r="K133">
        <v>0</v>
      </c>
      <c r="L133">
        <v>1.5925456643291005E-2</v>
      </c>
      <c r="M133">
        <v>3.0772915267634132E-4</v>
      </c>
      <c r="N133">
        <v>1.3479651765789797E-5</v>
      </c>
      <c r="O133">
        <v>9.4261258564285119E-3</v>
      </c>
    </row>
    <row r="134" spans="1:15">
      <c r="A134" t="s">
        <v>361</v>
      </c>
      <c r="B134" t="s">
        <v>139</v>
      </c>
      <c r="C134">
        <v>132</v>
      </c>
      <c r="D134">
        <v>0.44385820707338947</v>
      </c>
      <c r="E134">
        <v>8.2062030517986259E-2</v>
      </c>
      <c r="F134">
        <v>4.7043956421349765E-2</v>
      </c>
      <c r="G134">
        <v>6.6824425468643311E-2</v>
      </c>
      <c r="H134">
        <v>2.686240546726457E-2</v>
      </c>
      <c r="I134">
        <v>1.1601882795623486E-2</v>
      </c>
      <c r="J134">
        <v>2.6339157571977257E-3</v>
      </c>
      <c r="K134">
        <v>6.0795143324184689E-3</v>
      </c>
      <c r="L134">
        <v>0.19265158493782947</v>
      </c>
      <c r="M134">
        <v>2.5836653200414023E-2</v>
      </c>
      <c r="N134">
        <v>2.3041043263312541E-3</v>
      </c>
      <c r="O134">
        <v>8.9136568153170229E-3</v>
      </c>
    </row>
    <row r="135" spans="1:15">
      <c r="A135" t="s">
        <v>361</v>
      </c>
      <c r="B135" t="s">
        <v>139</v>
      </c>
      <c r="C135">
        <v>330</v>
      </c>
      <c r="D135">
        <v>0.44385820707338947</v>
      </c>
      <c r="E135">
        <v>8.3300613680166627E-2</v>
      </c>
      <c r="F135">
        <v>4.7456160207043331E-2</v>
      </c>
      <c r="G135">
        <v>7.872634887849668E-2</v>
      </c>
      <c r="H135">
        <v>2.686240546726457E-2</v>
      </c>
      <c r="I135">
        <v>1.0793074748607873E-2</v>
      </c>
      <c r="J135">
        <v>2.6711526555591144E-3</v>
      </c>
      <c r="K135">
        <v>7.0746936412332383E-3</v>
      </c>
      <c r="L135">
        <v>0.19265158493782947</v>
      </c>
      <c r="M135">
        <v>4.6930209613771694E-2</v>
      </c>
      <c r="N135">
        <v>4.0161988553817493E-3</v>
      </c>
      <c r="O135">
        <v>9.4711076856282706E-3</v>
      </c>
    </row>
    <row r="136" spans="1:15">
      <c r="A136" t="s">
        <v>362</v>
      </c>
      <c r="B136" t="s">
        <v>139</v>
      </c>
      <c r="C136">
        <v>132</v>
      </c>
      <c r="D136">
        <v>0.80764934877564443</v>
      </c>
      <c r="E136">
        <v>0.25480113293877177</v>
      </c>
      <c r="F136">
        <v>2.0914023064839832E-2</v>
      </c>
      <c r="G136">
        <v>9.2220568210870185E-2</v>
      </c>
      <c r="H136">
        <v>0.13526131322164944</v>
      </c>
      <c r="I136">
        <v>1.9403660923314241E-2</v>
      </c>
      <c r="J136">
        <v>0</v>
      </c>
      <c r="K136">
        <v>0</v>
      </c>
      <c r="L136">
        <v>0.41388384506571213</v>
      </c>
      <c r="M136">
        <v>9.2796683295363794E-2</v>
      </c>
      <c r="N136">
        <v>0</v>
      </c>
      <c r="O136">
        <v>6.9866158777374572E-3</v>
      </c>
    </row>
    <row r="137" spans="1:15">
      <c r="A137" t="s">
        <v>158</v>
      </c>
      <c r="B137" t="s">
        <v>139</v>
      </c>
      <c r="C137">
        <v>330</v>
      </c>
      <c r="D137">
        <v>0.80434267188083797</v>
      </c>
      <c r="E137">
        <v>0.25383926129898571</v>
      </c>
      <c r="F137">
        <v>2.0952685758245711E-2</v>
      </c>
      <c r="G137">
        <v>7.9518460393409984E-2</v>
      </c>
      <c r="H137">
        <v>0.14151008556716779</v>
      </c>
      <c r="I137">
        <v>2.3130413041726531E-2</v>
      </c>
      <c r="J137">
        <v>2.6775379410558638E-4</v>
      </c>
      <c r="K137">
        <v>8.704785680074701E-4</v>
      </c>
      <c r="L137">
        <v>0.47598846301327946</v>
      </c>
      <c r="M137">
        <v>0.10448441600341704</v>
      </c>
      <c r="N137">
        <v>2.0330520687824438E-3</v>
      </c>
      <c r="O137">
        <v>2.3887626403976375E-2</v>
      </c>
    </row>
    <row r="138" spans="1:15">
      <c r="A138" t="s">
        <v>147</v>
      </c>
      <c r="B138" t="s">
        <v>139</v>
      </c>
      <c r="C138">
        <v>132</v>
      </c>
      <c r="D138">
        <v>0.45154666522115994</v>
      </c>
      <c r="E138">
        <v>7.1627865177151043E-2</v>
      </c>
      <c r="F138">
        <v>4.996571181042913E-2</v>
      </c>
      <c r="G138">
        <v>4.3888212898574107E-2</v>
      </c>
      <c r="H138">
        <v>5.6227780695204996E-2</v>
      </c>
      <c r="I138">
        <v>1.2012189948240026E-2</v>
      </c>
      <c r="J138">
        <v>2.678272940909276E-3</v>
      </c>
      <c r="K138">
        <v>0</v>
      </c>
      <c r="L138">
        <v>0.12834511201027266</v>
      </c>
      <c r="M138">
        <v>1.8803255257434828E-2</v>
      </c>
      <c r="N138">
        <v>0</v>
      </c>
      <c r="O138">
        <v>0</v>
      </c>
    </row>
    <row r="139" spans="1:15">
      <c r="A139" t="s">
        <v>147</v>
      </c>
      <c r="B139" t="s">
        <v>139</v>
      </c>
      <c r="C139">
        <v>330</v>
      </c>
      <c r="D139">
        <v>0.47195876026772227</v>
      </c>
      <c r="E139">
        <v>6.8238777322287419E-2</v>
      </c>
      <c r="F139">
        <v>5.0159118718489687E-2</v>
      </c>
      <c r="G139">
        <v>4.5452997509175481E-2</v>
      </c>
      <c r="H139">
        <v>4.8651823423006474E-2</v>
      </c>
      <c r="I139">
        <v>7.2914082746521102E-3</v>
      </c>
      <c r="J139">
        <v>2.6934837684580884E-3</v>
      </c>
      <c r="K139">
        <v>0</v>
      </c>
      <c r="L139">
        <v>0.12632104373487357</v>
      </c>
      <c r="M139">
        <v>1.189714185911696E-2</v>
      </c>
      <c r="N139">
        <v>2.1967116618467268E-3</v>
      </c>
      <c r="O139">
        <v>0</v>
      </c>
    </row>
    <row r="140" spans="1:15">
      <c r="A140" t="s">
        <v>363</v>
      </c>
      <c r="B140" t="s">
        <v>139</v>
      </c>
      <c r="C140">
        <v>132</v>
      </c>
      <c r="D140">
        <v>7.2468576880917721E-2</v>
      </c>
      <c r="E140">
        <v>2.5684473638632632E-2</v>
      </c>
      <c r="F140">
        <v>2.2447545967725063E-2</v>
      </c>
      <c r="G140">
        <v>6.7917017295149471E-2</v>
      </c>
      <c r="H140">
        <v>0</v>
      </c>
      <c r="I140">
        <v>1.5263475606805291E-4</v>
      </c>
      <c r="J140">
        <v>1.8929808284881002E-3</v>
      </c>
      <c r="K140">
        <v>0</v>
      </c>
      <c r="L140">
        <v>1.5712180039738757E-2</v>
      </c>
      <c r="M140">
        <v>4.4621790829047197E-3</v>
      </c>
      <c r="N140">
        <v>1.1816545665579295E-5</v>
      </c>
      <c r="O140">
        <v>0</v>
      </c>
    </row>
    <row r="141" spans="1:15">
      <c r="A141" t="s">
        <v>363</v>
      </c>
      <c r="B141" t="s">
        <v>139</v>
      </c>
      <c r="C141">
        <v>330</v>
      </c>
      <c r="D141">
        <v>7.2468576880917721E-2</v>
      </c>
      <c r="E141">
        <v>2.5684473638632632E-2</v>
      </c>
      <c r="F141">
        <v>2.2447545967725063E-2</v>
      </c>
      <c r="G141">
        <v>6.7917017295149471E-2</v>
      </c>
      <c r="H141">
        <v>0</v>
      </c>
      <c r="I141">
        <v>1.5263475606805291E-4</v>
      </c>
      <c r="J141">
        <v>1.8929808284881002E-3</v>
      </c>
      <c r="K141">
        <v>0</v>
      </c>
      <c r="L141">
        <v>1.5712180039738757E-2</v>
      </c>
      <c r="M141">
        <v>4.4621790829047197E-3</v>
      </c>
      <c r="N141">
        <v>1.1816545665579295E-5</v>
      </c>
      <c r="O141">
        <v>0</v>
      </c>
    </row>
    <row r="142" spans="1:15">
      <c r="A142" t="s">
        <v>143</v>
      </c>
      <c r="B142" t="s">
        <v>139</v>
      </c>
      <c r="C142">
        <v>330</v>
      </c>
      <c r="D142">
        <v>0.49911638316631823</v>
      </c>
      <c r="E142">
        <v>5.8539264099609918E-2</v>
      </c>
      <c r="F142">
        <v>4.9332691199407745E-2</v>
      </c>
      <c r="G142">
        <v>4.1824293998469257E-2</v>
      </c>
      <c r="H142">
        <v>5.8798961416297597E-2</v>
      </c>
      <c r="I142">
        <v>1.0261865281825924E-2</v>
      </c>
      <c r="J142">
        <v>2.6496588278028936E-3</v>
      </c>
      <c r="K142">
        <v>4.3152261521147125E-3</v>
      </c>
      <c r="L142">
        <v>0.16470713933726774</v>
      </c>
      <c r="M142">
        <v>2.7044761270447637E-2</v>
      </c>
      <c r="N142">
        <v>2.1906801747069902E-3</v>
      </c>
      <c r="O142">
        <v>1.0779540374676818E-2</v>
      </c>
    </row>
    <row r="143" spans="1:15">
      <c r="A143" t="s">
        <v>143</v>
      </c>
      <c r="B143" t="s">
        <v>139</v>
      </c>
      <c r="C143">
        <v>500</v>
      </c>
      <c r="D143">
        <v>0.5077519928330213</v>
      </c>
      <c r="E143">
        <v>5.6272719018100957E-2</v>
      </c>
      <c r="F143">
        <v>4.0952503371516361E-2</v>
      </c>
      <c r="G143">
        <v>4.4778324224754758E-2</v>
      </c>
      <c r="H143">
        <v>6.7171980274191315E-2</v>
      </c>
      <c r="I143">
        <v>7.2666940919481849E-3</v>
      </c>
      <c r="J143">
        <v>2.6796473260489277E-3</v>
      </c>
      <c r="K143">
        <v>1.554051324807696E-3</v>
      </c>
      <c r="L143">
        <v>0.16974450408082539</v>
      </c>
      <c r="M143">
        <v>2.208905303436233E-2</v>
      </c>
      <c r="N143">
        <v>0</v>
      </c>
      <c r="O143">
        <v>0</v>
      </c>
    </row>
    <row r="144" spans="1:15">
      <c r="A144" t="s">
        <v>364</v>
      </c>
      <c r="B144" t="s">
        <v>139</v>
      </c>
      <c r="C144">
        <v>330</v>
      </c>
      <c r="D144">
        <v>0.49911638316631823</v>
      </c>
      <c r="E144">
        <v>5.8539264099609918E-2</v>
      </c>
      <c r="F144">
        <v>4.9332691199407745E-2</v>
      </c>
      <c r="G144">
        <v>4.1824293998469257E-2</v>
      </c>
      <c r="H144">
        <v>5.8798961416297597E-2</v>
      </c>
      <c r="I144">
        <v>1.0261865281825924E-2</v>
      </c>
      <c r="J144">
        <v>2.6496588278028936E-3</v>
      </c>
      <c r="K144">
        <v>4.3152261521147125E-3</v>
      </c>
      <c r="L144">
        <v>0.16470713933726774</v>
      </c>
      <c r="M144">
        <v>2.7044761270447637E-2</v>
      </c>
      <c r="N144">
        <v>2.1906801747069902E-3</v>
      </c>
      <c r="O144">
        <v>1.0779540374676818E-2</v>
      </c>
    </row>
    <row r="145" spans="1:15">
      <c r="A145" t="s">
        <v>365</v>
      </c>
      <c r="B145" t="s">
        <v>139</v>
      </c>
      <c r="C145">
        <v>132</v>
      </c>
      <c r="D145">
        <v>4.7188726828198337E-2</v>
      </c>
      <c r="E145">
        <v>9.2379571103109008E-3</v>
      </c>
      <c r="F145">
        <v>2.4043014844971334E-2</v>
      </c>
      <c r="G145">
        <v>0.23337908518609657</v>
      </c>
      <c r="H145">
        <v>0</v>
      </c>
      <c r="I145">
        <v>0</v>
      </c>
      <c r="J145">
        <v>8.0863669996661253E-3</v>
      </c>
      <c r="K145">
        <v>0</v>
      </c>
      <c r="L145">
        <v>1.1788400266530944E-2</v>
      </c>
      <c r="M145">
        <v>0</v>
      </c>
      <c r="N145">
        <v>0</v>
      </c>
      <c r="O145">
        <v>1.119399978110833E-2</v>
      </c>
    </row>
    <row r="146" spans="1:15">
      <c r="A146" t="s">
        <v>366</v>
      </c>
      <c r="B146" t="s">
        <v>139</v>
      </c>
      <c r="C146">
        <v>132</v>
      </c>
      <c r="D146">
        <v>7.2468576880917721E-2</v>
      </c>
      <c r="E146">
        <v>2.5684473638632632E-2</v>
      </c>
      <c r="F146">
        <v>2.2447545967725063E-2</v>
      </c>
      <c r="G146">
        <v>6.7917017295149471E-2</v>
      </c>
      <c r="H146">
        <v>0</v>
      </c>
      <c r="I146">
        <v>1.5263475606805291E-4</v>
      </c>
      <c r="J146">
        <v>1.8929808284881002E-3</v>
      </c>
      <c r="K146">
        <v>0</v>
      </c>
      <c r="L146">
        <v>1.5712180039738757E-2</v>
      </c>
      <c r="M146">
        <v>4.4621790829047197E-3</v>
      </c>
      <c r="N146">
        <v>1.1816545665579295E-5</v>
      </c>
      <c r="O146">
        <v>0</v>
      </c>
    </row>
    <row r="147" spans="1:15">
      <c r="A147" t="s">
        <v>366</v>
      </c>
      <c r="B147" t="s">
        <v>139</v>
      </c>
      <c r="C147">
        <v>330</v>
      </c>
      <c r="D147">
        <v>7.2468576880917721E-2</v>
      </c>
      <c r="E147">
        <v>2.5684473638632632E-2</v>
      </c>
      <c r="F147">
        <v>2.2447545967725063E-2</v>
      </c>
      <c r="G147">
        <v>6.7917017295149471E-2</v>
      </c>
      <c r="H147">
        <v>0</v>
      </c>
      <c r="I147">
        <v>1.5263475606805291E-4</v>
      </c>
      <c r="J147">
        <v>1.8929808284881002E-3</v>
      </c>
      <c r="K147">
        <v>0</v>
      </c>
      <c r="L147">
        <v>1.5712180039738757E-2</v>
      </c>
      <c r="M147">
        <v>4.4621790829047197E-3</v>
      </c>
      <c r="N147">
        <v>1.1816545665579295E-5</v>
      </c>
      <c r="O147">
        <v>0</v>
      </c>
    </row>
    <row r="148" spans="1:15">
      <c r="A148" t="s">
        <v>281</v>
      </c>
      <c r="B148" t="s">
        <v>254</v>
      </c>
      <c r="C148">
        <v>220</v>
      </c>
      <c r="D148">
        <v>0</v>
      </c>
      <c r="E148">
        <v>8.9958497868323128E-4</v>
      </c>
      <c r="F148">
        <v>2.6512979136676974E-2</v>
      </c>
      <c r="G148">
        <v>1</v>
      </c>
      <c r="H148">
        <v>0</v>
      </c>
      <c r="I148">
        <v>0</v>
      </c>
      <c r="J148">
        <v>0</v>
      </c>
      <c r="K148">
        <v>0.19620067743477013</v>
      </c>
      <c r="L148">
        <v>0</v>
      </c>
      <c r="M148">
        <v>9.4721747428754078E-5</v>
      </c>
      <c r="N148">
        <v>1.9309309156111234E-3</v>
      </c>
      <c r="O148">
        <v>0.13765996649052675</v>
      </c>
    </row>
    <row r="149" spans="1:15">
      <c r="A149" t="s">
        <v>256</v>
      </c>
      <c r="B149" t="s">
        <v>254</v>
      </c>
      <c r="C149">
        <v>220</v>
      </c>
      <c r="D149">
        <v>2.6325405630836353E-3</v>
      </c>
      <c r="E149">
        <v>0</v>
      </c>
      <c r="F149">
        <v>1.6890098923728312E-2</v>
      </c>
      <c r="G149">
        <v>0.84810303084363259</v>
      </c>
      <c r="H149">
        <v>5.375724796439098E-3</v>
      </c>
      <c r="I149">
        <v>0</v>
      </c>
      <c r="J149">
        <v>0</v>
      </c>
      <c r="K149">
        <v>0.15969734826730256</v>
      </c>
      <c r="L149">
        <v>0</v>
      </c>
      <c r="M149">
        <v>1.679099301720728E-4</v>
      </c>
      <c r="N149">
        <v>1.6015921902221429E-3</v>
      </c>
      <c r="O149">
        <v>0.17174840862539748</v>
      </c>
    </row>
    <row r="150" spans="1:15">
      <c r="A150" t="s">
        <v>257</v>
      </c>
      <c r="B150" t="s">
        <v>254</v>
      </c>
      <c r="C150">
        <v>220</v>
      </c>
      <c r="D150">
        <v>9.6206075869127684E-4</v>
      </c>
      <c r="E150">
        <v>2.8073328305916229E-4</v>
      </c>
      <c r="F150">
        <v>1.7841385205194637E-2</v>
      </c>
      <c r="G150">
        <v>0.88513007696642576</v>
      </c>
      <c r="H150">
        <v>0</v>
      </c>
      <c r="I150">
        <v>0</v>
      </c>
      <c r="J150">
        <v>0</v>
      </c>
      <c r="K150">
        <v>0.20477372489040355</v>
      </c>
      <c r="L150">
        <v>6.1382697878081365E-3</v>
      </c>
      <c r="M150">
        <v>1.5889830841380454E-4</v>
      </c>
      <c r="N150">
        <v>1.1782004374559148E-2</v>
      </c>
      <c r="O150">
        <v>0.24467652622477265</v>
      </c>
    </row>
    <row r="151" spans="1:15">
      <c r="A151" t="s">
        <v>260</v>
      </c>
      <c r="B151" t="s">
        <v>254</v>
      </c>
      <c r="C151">
        <v>220</v>
      </c>
      <c r="D151">
        <v>0</v>
      </c>
      <c r="E151">
        <v>2.4509934613589218E-3</v>
      </c>
      <c r="F151">
        <v>0</v>
      </c>
      <c r="G151">
        <v>0.83628130466972916</v>
      </c>
      <c r="H151">
        <v>5.8237410070624237E-4</v>
      </c>
      <c r="I151">
        <v>5.9513983071918556E-4</v>
      </c>
      <c r="J151">
        <v>0</v>
      </c>
      <c r="K151">
        <v>0.15559874570629867</v>
      </c>
      <c r="L151">
        <v>0</v>
      </c>
      <c r="M151">
        <v>2.4254888210982809E-4</v>
      </c>
      <c r="N151">
        <v>5.3554850535714885E-3</v>
      </c>
      <c r="O151">
        <v>0.11123663069095419</v>
      </c>
    </row>
    <row r="152" spans="1:15">
      <c r="A152" t="s">
        <v>367</v>
      </c>
      <c r="B152" t="s">
        <v>254</v>
      </c>
      <c r="C152">
        <v>220</v>
      </c>
      <c r="D152">
        <v>0</v>
      </c>
      <c r="E152">
        <v>8.9958497868323128E-4</v>
      </c>
      <c r="F152">
        <v>2.6512979136676974E-2</v>
      </c>
      <c r="G152">
        <v>1</v>
      </c>
      <c r="H152">
        <v>0</v>
      </c>
      <c r="I152">
        <v>0</v>
      </c>
      <c r="J152">
        <v>0</v>
      </c>
      <c r="K152">
        <v>0.19620067743477013</v>
      </c>
      <c r="L152">
        <v>0</v>
      </c>
      <c r="M152">
        <v>9.4721747428754078E-5</v>
      </c>
      <c r="N152">
        <v>1.9309309156111234E-3</v>
      </c>
      <c r="O152">
        <v>0.13765996649052675</v>
      </c>
    </row>
    <row r="153" spans="1:15">
      <c r="A153" t="s">
        <v>368</v>
      </c>
      <c r="B153" t="s">
        <v>254</v>
      </c>
      <c r="C153">
        <v>220</v>
      </c>
      <c r="D153">
        <v>0</v>
      </c>
      <c r="E153">
        <v>0</v>
      </c>
      <c r="F153">
        <v>2.6399665598577135E-2</v>
      </c>
      <c r="G153">
        <v>1</v>
      </c>
      <c r="H153">
        <v>0</v>
      </c>
      <c r="I153">
        <v>4.5356545724061577E-4</v>
      </c>
      <c r="J153">
        <v>4.1555731208607997E-5</v>
      </c>
      <c r="K153">
        <v>0.1644079907049858</v>
      </c>
      <c r="L153">
        <v>5.1168635622888892E-3</v>
      </c>
      <c r="M153">
        <v>0</v>
      </c>
      <c r="N153">
        <v>1.6083361900679841E-2</v>
      </c>
      <c r="O153">
        <v>0.19726339880328062</v>
      </c>
    </row>
    <row r="154" spans="1:15">
      <c r="A154" t="s">
        <v>258</v>
      </c>
      <c r="B154" t="s">
        <v>254</v>
      </c>
      <c r="C154">
        <v>220</v>
      </c>
      <c r="D154">
        <v>5.3269561697567942E-5</v>
      </c>
      <c r="E154">
        <v>1.2769961141325546E-3</v>
      </c>
      <c r="F154">
        <v>2.0535055675917041E-2</v>
      </c>
      <c r="G154">
        <v>0.86161920758009947</v>
      </c>
      <c r="H154">
        <v>0</v>
      </c>
      <c r="I154">
        <v>2.3277588350087567E-3</v>
      </c>
      <c r="J154">
        <v>2.7804252336822298E-3</v>
      </c>
      <c r="K154">
        <v>0.14696121603376444</v>
      </c>
      <c r="L154">
        <v>6.7352144488220323E-3</v>
      </c>
      <c r="M154">
        <v>0</v>
      </c>
      <c r="N154">
        <v>0</v>
      </c>
      <c r="O154">
        <v>0.1403388450041872</v>
      </c>
    </row>
    <row r="155" spans="1:15">
      <c r="A155" t="s">
        <v>262</v>
      </c>
      <c r="B155" t="s">
        <v>254</v>
      </c>
      <c r="C155">
        <v>220</v>
      </c>
      <c r="D155">
        <v>0</v>
      </c>
      <c r="E155">
        <v>0</v>
      </c>
      <c r="F155">
        <v>2.0404358053553801E-2</v>
      </c>
      <c r="G155">
        <v>0.96474250859971022</v>
      </c>
      <c r="H155">
        <v>0</v>
      </c>
      <c r="I155">
        <v>0</v>
      </c>
      <c r="J155">
        <v>0</v>
      </c>
      <c r="K155">
        <v>0.16850342411673225</v>
      </c>
      <c r="L155">
        <v>0</v>
      </c>
      <c r="M155">
        <v>0</v>
      </c>
      <c r="N155">
        <v>1.4418413906148733E-3</v>
      </c>
      <c r="O155">
        <v>0.20365344050545339</v>
      </c>
    </row>
    <row r="156" spans="1:15">
      <c r="A156" t="s">
        <v>262</v>
      </c>
      <c r="B156" t="s">
        <v>254</v>
      </c>
      <c r="C156">
        <v>500</v>
      </c>
      <c r="D156">
        <v>0</v>
      </c>
      <c r="E156">
        <v>0</v>
      </c>
      <c r="F156">
        <v>2.0404358053553801E-2</v>
      </c>
      <c r="G156">
        <v>0.96474250859971022</v>
      </c>
      <c r="H156">
        <v>0</v>
      </c>
      <c r="I156">
        <v>0</v>
      </c>
      <c r="J156">
        <v>0</v>
      </c>
      <c r="K156">
        <v>0.16850342411673225</v>
      </c>
      <c r="L156">
        <v>0</v>
      </c>
      <c r="M156">
        <v>0</v>
      </c>
      <c r="N156">
        <v>1.4418413906148733E-3</v>
      </c>
      <c r="O156">
        <v>0.20365344050545339</v>
      </c>
    </row>
    <row r="157" spans="1:15">
      <c r="A157" t="s">
        <v>369</v>
      </c>
      <c r="B157" t="s">
        <v>254</v>
      </c>
      <c r="C157">
        <v>500</v>
      </c>
      <c r="D157">
        <v>0</v>
      </c>
      <c r="E157">
        <v>1.1657327529682937E-3</v>
      </c>
      <c r="F157">
        <v>2.6447529833041852E-2</v>
      </c>
      <c r="G157">
        <v>0.99178864253715016</v>
      </c>
      <c r="H157">
        <v>0</v>
      </c>
      <c r="I157">
        <v>0</v>
      </c>
      <c r="J157">
        <v>7.9177289122807522E-4</v>
      </c>
      <c r="K157">
        <v>0.15546661114110566</v>
      </c>
      <c r="L157">
        <v>0</v>
      </c>
      <c r="M157">
        <v>0</v>
      </c>
      <c r="N157">
        <v>2.6838290325319046E-4</v>
      </c>
      <c r="O157">
        <v>0.13878756353867611</v>
      </c>
    </row>
    <row r="158" spans="1:15">
      <c r="A158" t="s">
        <v>253</v>
      </c>
      <c r="B158" t="s">
        <v>254</v>
      </c>
      <c r="C158">
        <v>220</v>
      </c>
      <c r="D158">
        <v>0</v>
      </c>
      <c r="E158">
        <v>6.6620151609770412E-4</v>
      </c>
      <c r="F158">
        <v>1.6945368198379388E-2</v>
      </c>
      <c r="G158">
        <v>0.29208653058395018</v>
      </c>
      <c r="H158">
        <v>0</v>
      </c>
      <c r="I158">
        <v>2.5891682562917672E-5</v>
      </c>
      <c r="J158">
        <v>0</v>
      </c>
      <c r="K158">
        <v>0</v>
      </c>
      <c r="L158">
        <v>0</v>
      </c>
      <c r="M158">
        <v>0</v>
      </c>
      <c r="N158">
        <v>0</v>
      </c>
      <c r="O158">
        <v>9.312392563762463E-3</v>
      </c>
    </row>
    <row r="159" spans="1:15">
      <c r="A159" t="s">
        <v>253</v>
      </c>
      <c r="B159" t="s">
        <v>254</v>
      </c>
      <c r="C159">
        <v>330</v>
      </c>
      <c r="D159">
        <v>0</v>
      </c>
      <c r="E159">
        <v>0</v>
      </c>
      <c r="F159">
        <v>1.7239745521123066E-2</v>
      </c>
      <c r="G159">
        <v>0.29208653058395018</v>
      </c>
      <c r="H159">
        <v>0</v>
      </c>
      <c r="I159">
        <v>3.5769397442329272E-4</v>
      </c>
      <c r="J159">
        <v>3.8487620273712214E-5</v>
      </c>
      <c r="K159">
        <v>0</v>
      </c>
      <c r="L159">
        <v>0</v>
      </c>
      <c r="M159">
        <v>0</v>
      </c>
      <c r="N159">
        <v>5.6784610224853548E-4</v>
      </c>
      <c r="O159">
        <v>9.312392563762463E-3</v>
      </c>
    </row>
    <row r="160" spans="1:15">
      <c r="A160" t="s">
        <v>282</v>
      </c>
      <c r="B160" t="s">
        <v>254</v>
      </c>
      <c r="C160">
        <v>220</v>
      </c>
      <c r="D160">
        <v>3.2949658212398311E-4</v>
      </c>
      <c r="E160">
        <v>0</v>
      </c>
      <c r="F160">
        <v>2.6530793736751122E-2</v>
      </c>
      <c r="G160">
        <v>1</v>
      </c>
      <c r="H160">
        <v>0</v>
      </c>
      <c r="I160">
        <v>0</v>
      </c>
      <c r="J160">
        <v>0</v>
      </c>
      <c r="K160">
        <v>0.20206141563551216</v>
      </c>
      <c r="L160">
        <v>0</v>
      </c>
      <c r="M160">
        <v>0</v>
      </c>
      <c r="N160">
        <v>7.0809871251224892E-3</v>
      </c>
      <c r="O160">
        <v>0.11298282120959582</v>
      </c>
    </row>
    <row r="161" spans="1:15">
      <c r="A161" t="s">
        <v>370</v>
      </c>
      <c r="B161" t="s">
        <v>254</v>
      </c>
      <c r="C161">
        <v>220</v>
      </c>
      <c r="D161">
        <v>0</v>
      </c>
      <c r="E161">
        <v>0</v>
      </c>
      <c r="F161">
        <v>2.0404358053553801E-2</v>
      </c>
      <c r="G161">
        <v>0.96474250859971022</v>
      </c>
      <c r="H161">
        <v>0</v>
      </c>
      <c r="I161">
        <v>0</v>
      </c>
      <c r="J161">
        <v>0</v>
      </c>
      <c r="K161">
        <v>0.16850342411673225</v>
      </c>
      <c r="L161">
        <v>0</v>
      </c>
      <c r="M161">
        <v>0</v>
      </c>
      <c r="N161">
        <v>1.4418413906148733E-3</v>
      </c>
      <c r="O161">
        <v>0.20365344050545339</v>
      </c>
    </row>
    <row r="162" spans="1:15">
      <c r="A162" t="s">
        <v>371</v>
      </c>
      <c r="B162" t="s">
        <v>254</v>
      </c>
      <c r="C162">
        <v>220</v>
      </c>
      <c r="D162">
        <v>0</v>
      </c>
      <c r="E162">
        <v>0</v>
      </c>
      <c r="F162">
        <v>0</v>
      </c>
      <c r="G162">
        <v>5.2560570737794736E-2</v>
      </c>
      <c r="H162">
        <v>0</v>
      </c>
      <c r="I162">
        <v>3.9567554496214064E-4</v>
      </c>
      <c r="J162">
        <v>0</v>
      </c>
      <c r="K162">
        <v>0</v>
      </c>
      <c r="L162">
        <v>0</v>
      </c>
      <c r="M162">
        <v>0</v>
      </c>
      <c r="N162">
        <v>6.6890072355553769E-4</v>
      </c>
      <c r="O162">
        <v>8.1905362849362656E-3</v>
      </c>
    </row>
    <row r="163" spans="1:15">
      <c r="A163" t="s">
        <v>269</v>
      </c>
      <c r="B163" t="s">
        <v>254</v>
      </c>
      <c r="C163">
        <v>220</v>
      </c>
      <c r="D163">
        <v>0</v>
      </c>
      <c r="E163">
        <v>1.4157970008108478E-3</v>
      </c>
      <c r="F163">
        <v>2.5550395936873031E-2</v>
      </c>
      <c r="G163">
        <v>0.96148188163387127</v>
      </c>
      <c r="H163">
        <v>0</v>
      </c>
      <c r="I163">
        <v>0</v>
      </c>
      <c r="J163">
        <v>0</v>
      </c>
      <c r="K163">
        <v>0.19807911521800375</v>
      </c>
      <c r="L163">
        <v>0</v>
      </c>
      <c r="M163">
        <v>0</v>
      </c>
      <c r="N163">
        <v>1.5418448663779203E-2</v>
      </c>
      <c r="O163">
        <v>0.11259754607592982</v>
      </c>
    </row>
    <row r="164" spans="1:15">
      <c r="A164" t="s">
        <v>372</v>
      </c>
      <c r="B164" t="s">
        <v>254</v>
      </c>
      <c r="C164">
        <v>220</v>
      </c>
      <c r="D164">
        <v>0</v>
      </c>
      <c r="E164">
        <v>8.9958497868323128E-4</v>
      </c>
      <c r="F164">
        <v>2.6512979136676974E-2</v>
      </c>
      <c r="G164">
        <v>1</v>
      </c>
      <c r="H164">
        <v>0</v>
      </c>
      <c r="I164">
        <v>0</v>
      </c>
      <c r="J164">
        <v>0</v>
      </c>
      <c r="K164">
        <v>0.19620067743477013</v>
      </c>
      <c r="L164">
        <v>0</v>
      </c>
      <c r="M164">
        <v>9.4721747428754078E-5</v>
      </c>
      <c r="N164">
        <v>1.9309309156111234E-3</v>
      </c>
      <c r="O164">
        <v>0.13765996649052675</v>
      </c>
    </row>
    <row r="165" spans="1:15">
      <c r="A165" t="s">
        <v>373</v>
      </c>
      <c r="B165" t="s">
        <v>254</v>
      </c>
      <c r="C165">
        <v>220</v>
      </c>
      <c r="D165">
        <v>0</v>
      </c>
      <c r="E165">
        <v>2.4509934613589218E-3</v>
      </c>
      <c r="F165">
        <v>0</v>
      </c>
      <c r="G165">
        <v>0.83628130466972916</v>
      </c>
      <c r="H165">
        <v>5.8237410070624237E-4</v>
      </c>
      <c r="I165">
        <v>5.9513983071918556E-4</v>
      </c>
      <c r="J165">
        <v>0</v>
      </c>
      <c r="K165">
        <v>0.15559874570629867</v>
      </c>
      <c r="L165">
        <v>0</v>
      </c>
      <c r="M165">
        <v>2.4254888210982809E-4</v>
      </c>
      <c r="N165">
        <v>5.3554850535714885E-3</v>
      </c>
      <c r="O165">
        <v>0.11123663069095419</v>
      </c>
    </row>
    <row r="166" spans="1:15">
      <c r="A166" t="s">
        <v>283</v>
      </c>
      <c r="B166" t="s">
        <v>254</v>
      </c>
      <c r="C166">
        <v>220</v>
      </c>
      <c r="D166">
        <v>0</v>
      </c>
      <c r="E166">
        <v>8.9046569007913989E-4</v>
      </c>
      <c r="F166">
        <v>2.6451823436340484E-2</v>
      </c>
      <c r="G166">
        <v>1</v>
      </c>
      <c r="H166">
        <v>0</v>
      </c>
      <c r="I166">
        <v>0</v>
      </c>
      <c r="J166">
        <v>0</v>
      </c>
      <c r="K166">
        <v>0.18892085343793502</v>
      </c>
      <c r="L166">
        <v>0</v>
      </c>
      <c r="M166">
        <v>0</v>
      </c>
      <c r="N166">
        <v>0</v>
      </c>
      <c r="O166">
        <v>0.13631671086575955</v>
      </c>
    </row>
    <row r="167" spans="1:15">
      <c r="A167" t="s">
        <v>374</v>
      </c>
      <c r="B167" t="s">
        <v>254</v>
      </c>
      <c r="C167">
        <v>220</v>
      </c>
      <c r="D167">
        <v>5.3050873749128299E-3</v>
      </c>
      <c r="E167">
        <v>0</v>
      </c>
      <c r="F167">
        <v>4.8389645874255469E-3</v>
      </c>
      <c r="G167">
        <v>0.64530598733486888</v>
      </c>
      <c r="H167">
        <v>1.4133117393253999E-3</v>
      </c>
      <c r="I167">
        <v>0</v>
      </c>
      <c r="J167">
        <v>0</v>
      </c>
      <c r="K167">
        <v>9.607318815365333E-2</v>
      </c>
      <c r="L167">
        <v>0</v>
      </c>
      <c r="M167">
        <v>0</v>
      </c>
      <c r="N167">
        <v>1.5388107201476859E-2</v>
      </c>
      <c r="O167">
        <v>0.11574674329245728</v>
      </c>
    </row>
    <row r="168" spans="1:15">
      <c r="A168" t="s">
        <v>375</v>
      </c>
      <c r="B168" t="s">
        <v>254</v>
      </c>
      <c r="C168">
        <v>500</v>
      </c>
      <c r="D168">
        <v>0</v>
      </c>
      <c r="E168">
        <v>1.1657327529682937E-3</v>
      </c>
      <c r="F168">
        <v>2.6447529833041852E-2</v>
      </c>
      <c r="G168">
        <v>0.99178864253715016</v>
      </c>
      <c r="H168">
        <v>0</v>
      </c>
      <c r="I168">
        <v>0</v>
      </c>
      <c r="J168">
        <v>7.9177289122807522E-4</v>
      </c>
      <c r="K168">
        <v>0.15546661114110566</v>
      </c>
      <c r="L168">
        <v>0</v>
      </c>
      <c r="M168">
        <v>0</v>
      </c>
      <c r="N168">
        <v>2.6838290325319046E-4</v>
      </c>
      <c r="O168">
        <v>0.13878756353867611</v>
      </c>
    </row>
    <row r="169" spans="1:15">
      <c r="A169" t="s">
        <v>267</v>
      </c>
      <c r="B169" t="s">
        <v>254</v>
      </c>
      <c r="C169">
        <v>220</v>
      </c>
      <c r="D169">
        <v>0</v>
      </c>
      <c r="E169">
        <v>1.2509891414148508E-3</v>
      </c>
      <c r="F169">
        <v>2.0498667578249658E-2</v>
      </c>
      <c r="G169">
        <v>0.97817046758848358</v>
      </c>
      <c r="H169">
        <v>4.5234248027822346E-3</v>
      </c>
      <c r="I169">
        <v>1.7401311160627424E-5</v>
      </c>
      <c r="J169">
        <v>1.0830299082787455E-4</v>
      </c>
      <c r="K169">
        <v>0.16621044893139125</v>
      </c>
      <c r="L169">
        <v>0</v>
      </c>
      <c r="M169">
        <v>0</v>
      </c>
      <c r="N169">
        <v>2.0442958077779025E-3</v>
      </c>
      <c r="O169">
        <v>0.22232691036122923</v>
      </c>
    </row>
    <row r="170" spans="1:15">
      <c r="A170" t="s">
        <v>267</v>
      </c>
      <c r="B170" t="s">
        <v>254</v>
      </c>
      <c r="C170">
        <v>220</v>
      </c>
      <c r="D170">
        <v>0</v>
      </c>
      <c r="E170">
        <v>1.2509891414148508E-3</v>
      </c>
      <c r="F170">
        <v>2.0498667578249658E-2</v>
      </c>
      <c r="G170">
        <v>0.97817046758848358</v>
      </c>
      <c r="H170">
        <v>4.5234248027822346E-3</v>
      </c>
      <c r="I170">
        <v>1.7401311160627424E-5</v>
      </c>
      <c r="J170">
        <v>1.0830299082787455E-4</v>
      </c>
      <c r="K170">
        <v>0.16621044893139125</v>
      </c>
      <c r="L170">
        <v>0</v>
      </c>
      <c r="M170">
        <v>0</v>
      </c>
      <c r="N170">
        <v>2.0442958077779025E-3</v>
      </c>
      <c r="O170">
        <v>0.22232691036122923</v>
      </c>
    </row>
    <row r="171" spans="1:15">
      <c r="A171" t="s">
        <v>267</v>
      </c>
      <c r="B171" t="s">
        <v>254</v>
      </c>
      <c r="C171">
        <v>500</v>
      </c>
      <c r="D171">
        <v>0</v>
      </c>
      <c r="E171">
        <v>1.2509891414148508E-3</v>
      </c>
      <c r="F171">
        <v>2.0498667578249658E-2</v>
      </c>
      <c r="G171">
        <v>0.97817046758848358</v>
      </c>
      <c r="H171">
        <v>4.5234248027822346E-3</v>
      </c>
      <c r="I171">
        <v>1.7401311160627424E-5</v>
      </c>
      <c r="J171">
        <v>1.0830299082787455E-4</v>
      </c>
      <c r="K171">
        <v>0.16621044893139125</v>
      </c>
      <c r="L171">
        <v>0</v>
      </c>
      <c r="M171">
        <v>0</v>
      </c>
      <c r="N171">
        <v>2.0442958077779025E-3</v>
      </c>
      <c r="O171">
        <v>0.22232691036122923</v>
      </c>
    </row>
    <row r="172" spans="1:15">
      <c r="A172" t="s">
        <v>376</v>
      </c>
      <c r="B172" t="s">
        <v>254</v>
      </c>
      <c r="C172">
        <v>220</v>
      </c>
      <c r="D172">
        <v>0</v>
      </c>
      <c r="E172">
        <v>1.1361801695286278E-3</v>
      </c>
      <c r="F172">
        <v>2.6377750795689093E-2</v>
      </c>
      <c r="G172">
        <v>0.99670952169622673</v>
      </c>
      <c r="H172">
        <v>0</v>
      </c>
      <c r="I172">
        <v>9.4849206053711829E-4</v>
      </c>
      <c r="J172">
        <v>1.0250555543839743E-4</v>
      </c>
      <c r="K172">
        <v>0.16553013579216747</v>
      </c>
      <c r="L172">
        <v>0</v>
      </c>
      <c r="M172">
        <v>3.6220198095962032E-3</v>
      </c>
      <c r="N172">
        <v>7.8513540176029326E-3</v>
      </c>
      <c r="O172">
        <v>0.19429693457250696</v>
      </c>
    </row>
    <row r="173" spans="1:15">
      <c r="A173" t="s">
        <v>274</v>
      </c>
      <c r="B173" t="s">
        <v>254</v>
      </c>
      <c r="C173">
        <v>275</v>
      </c>
      <c r="D173">
        <v>0</v>
      </c>
      <c r="E173">
        <v>0</v>
      </c>
      <c r="F173">
        <v>2.0509396152240005E-2</v>
      </c>
      <c r="G173">
        <v>0.97851655529994708</v>
      </c>
      <c r="H173">
        <v>0</v>
      </c>
      <c r="I173">
        <v>3.2470532362780094E-4</v>
      </c>
      <c r="J173">
        <v>2.4528106418362965E-3</v>
      </c>
      <c r="K173">
        <v>0.17602802865984188</v>
      </c>
      <c r="L173">
        <v>0</v>
      </c>
      <c r="M173">
        <v>3.5025363336677337E-3</v>
      </c>
      <c r="N173">
        <v>9.8691338574339173E-4</v>
      </c>
      <c r="O173">
        <v>0.12481985783439599</v>
      </c>
    </row>
    <row r="174" spans="1:15">
      <c r="A174" t="s">
        <v>274</v>
      </c>
      <c r="B174" t="s">
        <v>254</v>
      </c>
      <c r="C174">
        <v>500</v>
      </c>
      <c r="D174">
        <v>0</v>
      </c>
      <c r="E174">
        <v>0</v>
      </c>
      <c r="F174">
        <v>2.0509396152240005E-2</v>
      </c>
      <c r="G174">
        <v>0.97851655529994708</v>
      </c>
      <c r="H174">
        <v>0</v>
      </c>
      <c r="I174">
        <v>3.2470532362780094E-4</v>
      </c>
      <c r="J174">
        <v>2.4528106418362965E-3</v>
      </c>
      <c r="K174">
        <v>0.17602802865984188</v>
      </c>
      <c r="L174">
        <v>0</v>
      </c>
      <c r="M174">
        <v>3.5025363336677337E-3</v>
      </c>
      <c r="N174">
        <v>9.8691338574339173E-4</v>
      </c>
      <c r="O174">
        <v>0.12481985783439599</v>
      </c>
    </row>
    <row r="175" spans="1:15">
      <c r="A175" t="s">
        <v>259</v>
      </c>
      <c r="B175" t="s">
        <v>254</v>
      </c>
      <c r="C175">
        <v>220</v>
      </c>
      <c r="D175">
        <v>1.3191995709205845E-4</v>
      </c>
      <c r="E175">
        <v>1.4901629863550341E-3</v>
      </c>
      <c r="F175">
        <v>7.7381109947923368E-2</v>
      </c>
      <c r="G175">
        <v>0.74523596116940694</v>
      </c>
      <c r="H175">
        <v>0</v>
      </c>
      <c r="I175">
        <v>5.1534128224861369E-4</v>
      </c>
      <c r="J175">
        <v>1.2333156810808052E-2</v>
      </c>
      <c r="K175">
        <v>0.11397282277343684</v>
      </c>
      <c r="L175">
        <v>0</v>
      </c>
      <c r="M175">
        <v>4.5113937418078789E-4</v>
      </c>
      <c r="N175">
        <v>0</v>
      </c>
      <c r="O175">
        <v>0.13910640060225152</v>
      </c>
    </row>
    <row r="176" spans="1:15">
      <c r="A176" t="s">
        <v>268</v>
      </c>
      <c r="B176" t="s">
        <v>254</v>
      </c>
      <c r="C176">
        <v>220</v>
      </c>
      <c r="D176">
        <v>0</v>
      </c>
      <c r="E176">
        <v>1.3087049969465032E-3</v>
      </c>
      <c r="F176">
        <v>2.6384500244858777E-2</v>
      </c>
      <c r="G176">
        <v>1</v>
      </c>
      <c r="H176">
        <v>5.8404279304745312E-3</v>
      </c>
      <c r="I176">
        <v>0</v>
      </c>
      <c r="J176">
        <v>1.9914863398099302E-5</v>
      </c>
      <c r="K176">
        <v>0.15133139046414606</v>
      </c>
      <c r="L176">
        <v>0</v>
      </c>
      <c r="M176">
        <v>0</v>
      </c>
      <c r="N176">
        <v>2.0493400427149446E-3</v>
      </c>
      <c r="O176">
        <v>0.23023356042900139</v>
      </c>
    </row>
    <row r="177" spans="1:15">
      <c r="A177" t="s">
        <v>377</v>
      </c>
      <c r="B177" t="s">
        <v>254</v>
      </c>
      <c r="C177">
        <v>220</v>
      </c>
      <c r="D177">
        <v>0</v>
      </c>
      <c r="E177">
        <v>0</v>
      </c>
      <c r="F177">
        <v>2.0404358053553801E-2</v>
      </c>
      <c r="G177">
        <v>0.96474250859971022</v>
      </c>
      <c r="H177">
        <v>0</v>
      </c>
      <c r="I177">
        <v>0</v>
      </c>
      <c r="J177">
        <v>0</v>
      </c>
      <c r="K177">
        <v>0.16850342411673225</v>
      </c>
      <c r="L177">
        <v>0</v>
      </c>
      <c r="M177">
        <v>0</v>
      </c>
      <c r="N177">
        <v>1.4418413906148733E-3</v>
      </c>
      <c r="O177">
        <v>0.20365344050545339</v>
      </c>
    </row>
    <row r="178" spans="1:15">
      <c r="A178" t="s">
        <v>284</v>
      </c>
      <c r="B178" t="s">
        <v>254</v>
      </c>
      <c r="C178">
        <v>220</v>
      </c>
      <c r="D178">
        <v>0</v>
      </c>
      <c r="E178">
        <v>6.2631124572895686E-3</v>
      </c>
      <c r="F178">
        <v>2.0394386106838511E-2</v>
      </c>
      <c r="G178">
        <v>0.97633042961037086</v>
      </c>
      <c r="H178">
        <v>0</v>
      </c>
      <c r="I178">
        <v>0</v>
      </c>
      <c r="J178">
        <v>0</v>
      </c>
      <c r="K178">
        <v>0.1350946225861247</v>
      </c>
      <c r="L178">
        <v>0</v>
      </c>
      <c r="M178">
        <v>0</v>
      </c>
      <c r="N178">
        <v>1.0695212466682744E-2</v>
      </c>
      <c r="O178">
        <v>0.12608212323885945</v>
      </c>
    </row>
    <row r="179" spans="1:15">
      <c r="A179" t="s">
        <v>284</v>
      </c>
      <c r="B179" t="s">
        <v>254</v>
      </c>
      <c r="C179">
        <v>220</v>
      </c>
      <c r="D179">
        <v>0</v>
      </c>
      <c r="E179">
        <v>6.2631124572895686E-3</v>
      </c>
      <c r="F179">
        <v>2.0394386106838511E-2</v>
      </c>
      <c r="G179">
        <v>0.97633042961037086</v>
      </c>
      <c r="H179">
        <v>0</v>
      </c>
      <c r="I179">
        <v>0</v>
      </c>
      <c r="J179">
        <v>0</v>
      </c>
      <c r="K179">
        <v>0.1350946225861247</v>
      </c>
      <c r="L179">
        <v>0</v>
      </c>
      <c r="M179">
        <v>0</v>
      </c>
      <c r="N179">
        <v>1.0695212466682744E-2</v>
      </c>
      <c r="O179">
        <v>0.12608212323885945</v>
      </c>
    </row>
    <row r="180" spans="1:15">
      <c r="A180" t="s">
        <v>284</v>
      </c>
      <c r="B180" t="s">
        <v>254</v>
      </c>
      <c r="C180">
        <v>500</v>
      </c>
      <c r="D180">
        <v>0</v>
      </c>
      <c r="E180">
        <v>0</v>
      </c>
      <c r="F180">
        <v>2.0382334484026331E-2</v>
      </c>
      <c r="G180">
        <v>0.95993225788425296</v>
      </c>
      <c r="H180">
        <v>0</v>
      </c>
      <c r="I180">
        <v>0</v>
      </c>
      <c r="J180">
        <v>0</v>
      </c>
      <c r="K180">
        <v>0.15761639239990927</v>
      </c>
      <c r="L180">
        <v>0</v>
      </c>
      <c r="M180">
        <v>0</v>
      </c>
      <c r="N180">
        <v>7.4254265477098885E-4</v>
      </c>
      <c r="O180">
        <v>9.8897305035566985E-2</v>
      </c>
    </row>
    <row r="181" spans="1:15">
      <c r="A181" t="s">
        <v>261</v>
      </c>
      <c r="B181" t="s">
        <v>254</v>
      </c>
      <c r="C181">
        <v>220</v>
      </c>
      <c r="D181">
        <v>1.3168557206423587E-3</v>
      </c>
      <c r="E181">
        <v>0</v>
      </c>
      <c r="F181">
        <v>0</v>
      </c>
      <c r="G181">
        <v>0.93274601919239786</v>
      </c>
      <c r="H181">
        <v>0</v>
      </c>
      <c r="I181">
        <v>0</v>
      </c>
      <c r="J181">
        <v>0</v>
      </c>
      <c r="K181">
        <v>0.21758460374930713</v>
      </c>
      <c r="L181">
        <v>0</v>
      </c>
      <c r="M181">
        <v>0</v>
      </c>
      <c r="N181">
        <v>4.9329169946918687E-3</v>
      </c>
      <c r="O181">
        <v>0.11423918802604489</v>
      </c>
    </row>
    <row r="182" spans="1:15">
      <c r="A182" t="s">
        <v>276</v>
      </c>
      <c r="B182" t="s">
        <v>254</v>
      </c>
      <c r="C182">
        <v>220</v>
      </c>
      <c r="D182">
        <v>0</v>
      </c>
      <c r="E182">
        <v>1.4220049380005405E-3</v>
      </c>
      <c r="F182">
        <v>0.14473157906515779</v>
      </c>
      <c r="G182">
        <v>0.60490111989683482</v>
      </c>
      <c r="H182">
        <v>0</v>
      </c>
      <c r="I182">
        <v>0</v>
      </c>
      <c r="J182">
        <v>2.2487517115740738E-2</v>
      </c>
      <c r="K182">
        <v>8.3415656536623251E-2</v>
      </c>
      <c r="L182">
        <v>7.230456355699728E-4</v>
      </c>
      <c r="M182">
        <v>0</v>
      </c>
      <c r="N182">
        <v>1.9478910112716154E-3</v>
      </c>
      <c r="O182">
        <v>8.503426469215894E-2</v>
      </c>
    </row>
    <row r="183" spans="1:15">
      <c r="A183" t="s">
        <v>378</v>
      </c>
      <c r="B183" t="s">
        <v>254</v>
      </c>
      <c r="C183">
        <v>220</v>
      </c>
      <c r="D183">
        <v>1.3168557206423587E-3</v>
      </c>
      <c r="E183">
        <v>0</v>
      </c>
      <c r="F183">
        <v>0</v>
      </c>
      <c r="G183">
        <v>0.93274601919239786</v>
      </c>
      <c r="H183">
        <v>0</v>
      </c>
      <c r="I183">
        <v>0</v>
      </c>
      <c r="J183">
        <v>0</v>
      </c>
      <c r="K183">
        <v>0.21758460374930713</v>
      </c>
      <c r="L183">
        <v>0</v>
      </c>
      <c r="M183">
        <v>0</v>
      </c>
      <c r="N183">
        <v>4.9329169946918687E-3</v>
      </c>
      <c r="O183">
        <v>0.11423918802604489</v>
      </c>
    </row>
    <row r="184" spans="1:15">
      <c r="A184" t="s">
        <v>379</v>
      </c>
      <c r="B184" t="s">
        <v>254</v>
      </c>
      <c r="C184">
        <v>220</v>
      </c>
      <c r="D184">
        <v>0</v>
      </c>
      <c r="E184">
        <v>8.9958497868323128E-4</v>
      </c>
      <c r="F184">
        <v>2.6512979136676974E-2</v>
      </c>
      <c r="G184">
        <v>1</v>
      </c>
      <c r="H184">
        <v>0</v>
      </c>
      <c r="I184">
        <v>0</v>
      </c>
      <c r="J184">
        <v>0</v>
      </c>
      <c r="K184">
        <v>0.19620067743477013</v>
      </c>
      <c r="L184">
        <v>0</v>
      </c>
      <c r="M184">
        <v>9.4721747428754078E-5</v>
      </c>
      <c r="N184">
        <v>1.9309309156111234E-3</v>
      </c>
      <c r="O184">
        <v>0.13765996649052675</v>
      </c>
    </row>
    <row r="185" spans="1:15">
      <c r="A185" t="s">
        <v>380</v>
      </c>
      <c r="B185" t="s">
        <v>254</v>
      </c>
      <c r="C185">
        <v>500</v>
      </c>
      <c r="D185">
        <v>0</v>
      </c>
      <c r="E185">
        <v>1.2509891414148508E-3</v>
      </c>
      <c r="F185">
        <v>2.0498667578249658E-2</v>
      </c>
      <c r="G185">
        <v>0.97817046758848358</v>
      </c>
      <c r="H185">
        <v>4.5234248027822346E-3</v>
      </c>
      <c r="I185">
        <v>1.7401311160627424E-5</v>
      </c>
      <c r="J185">
        <v>1.0830299082787455E-4</v>
      </c>
      <c r="K185">
        <v>0.16621044893139125</v>
      </c>
      <c r="L185">
        <v>0</v>
      </c>
      <c r="M185">
        <v>0</v>
      </c>
      <c r="N185">
        <v>2.0442958077779025E-3</v>
      </c>
      <c r="O185">
        <v>0.22232691036122923</v>
      </c>
    </row>
    <row r="186" spans="1:15">
      <c r="A186" t="s">
        <v>263</v>
      </c>
      <c r="B186" t="s">
        <v>254</v>
      </c>
      <c r="C186">
        <v>220</v>
      </c>
      <c r="D186">
        <v>0</v>
      </c>
      <c r="E186">
        <v>8.7890203637828968E-6</v>
      </c>
      <c r="F186">
        <v>2.6494359283798698E-2</v>
      </c>
      <c r="G186">
        <v>0.98638848045144711</v>
      </c>
      <c r="H186">
        <v>0</v>
      </c>
      <c r="I186">
        <v>0</v>
      </c>
      <c r="J186">
        <v>0</v>
      </c>
      <c r="K186">
        <v>0.13888502411137368</v>
      </c>
      <c r="L186">
        <v>0</v>
      </c>
      <c r="M186">
        <v>7.2425414949560244E-4</v>
      </c>
      <c r="N186">
        <v>1.2115509753969991E-2</v>
      </c>
      <c r="O186">
        <v>0.17326988357839851</v>
      </c>
    </row>
    <row r="187" spans="1:15">
      <c r="A187" t="s">
        <v>270</v>
      </c>
      <c r="B187" t="s">
        <v>254</v>
      </c>
      <c r="C187">
        <v>220</v>
      </c>
      <c r="D187">
        <v>0</v>
      </c>
      <c r="E187">
        <v>0</v>
      </c>
      <c r="F187">
        <v>2.0419733244298747E-2</v>
      </c>
      <c r="G187">
        <v>0.94461812827348968</v>
      </c>
      <c r="H187">
        <v>1.7566040516706011E-3</v>
      </c>
      <c r="I187">
        <v>0</v>
      </c>
      <c r="J187">
        <v>0</v>
      </c>
      <c r="K187">
        <v>0.16704953045765847</v>
      </c>
      <c r="L187">
        <v>2.7554012103764568E-4</v>
      </c>
      <c r="M187">
        <v>0</v>
      </c>
      <c r="N187">
        <v>0</v>
      </c>
      <c r="O187">
        <v>0.10504967413271957</v>
      </c>
    </row>
    <row r="188" spans="1:15">
      <c r="A188" t="s">
        <v>270</v>
      </c>
      <c r="B188" t="s">
        <v>254</v>
      </c>
      <c r="C188">
        <v>500</v>
      </c>
      <c r="D188">
        <v>0</v>
      </c>
      <c r="E188">
        <v>0</v>
      </c>
      <c r="F188">
        <v>2.0419733244298747E-2</v>
      </c>
      <c r="G188">
        <v>0.94461812827348968</v>
      </c>
      <c r="H188">
        <v>1.7566040516706011E-3</v>
      </c>
      <c r="I188">
        <v>0</v>
      </c>
      <c r="J188">
        <v>0</v>
      </c>
      <c r="K188">
        <v>0.16704953045765847</v>
      </c>
      <c r="L188">
        <v>2.7554012103764568E-4</v>
      </c>
      <c r="M188">
        <v>0</v>
      </c>
      <c r="N188">
        <v>0</v>
      </c>
      <c r="O188">
        <v>0.10504967413271957</v>
      </c>
    </row>
    <row r="189" spans="1:15">
      <c r="A189" t="s">
        <v>275</v>
      </c>
      <c r="B189" t="s">
        <v>254</v>
      </c>
      <c r="C189">
        <v>500</v>
      </c>
      <c r="D189">
        <v>0</v>
      </c>
      <c r="E189">
        <v>1.1657327529682937E-3</v>
      </c>
      <c r="F189">
        <v>2.6447529833041852E-2</v>
      </c>
      <c r="G189">
        <v>0.99178864253715016</v>
      </c>
      <c r="H189">
        <v>0</v>
      </c>
      <c r="I189">
        <v>0</v>
      </c>
      <c r="J189">
        <v>7.9177289122807522E-4</v>
      </c>
      <c r="K189">
        <v>0.15546661114110566</v>
      </c>
      <c r="L189">
        <v>0</v>
      </c>
      <c r="M189">
        <v>0</v>
      </c>
      <c r="N189">
        <v>2.6838290325319046E-4</v>
      </c>
      <c r="O189">
        <v>0.13878756353867611</v>
      </c>
    </row>
    <row r="190" spans="1:15">
      <c r="A190" t="s">
        <v>381</v>
      </c>
      <c r="B190" t="s">
        <v>254</v>
      </c>
      <c r="C190">
        <v>220</v>
      </c>
      <c r="D190">
        <v>0</v>
      </c>
      <c r="E190">
        <v>1.3087049969465032E-3</v>
      </c>
      <c r="F190">
        <v>2.6384500244858777E-2</v>
      </c>
      <c r="G190">
        <v>1</v>
      </c>
      <c r="H190">
        <v>5.8404279304745312E-3</v>
      </c>
      <c r="I190">
        <v>0</v>
      </c>
      <c r="J190">
        <v>1.9914863398099302E-5</v>
      </c>
      <c r="K190">
        <v>0.15133139046414606</v>
      </c>
      <c r="L190">
        <v>0</v>
      </c>
      <c r="M190">
        <v>0</v>
      </c>
      <c r="N190">
        <v>2.0493400427149446E-3</v>
      </c>
      <c r="O190">
        <v>0.23023356042900139</v>
      </c>
    </row>
    <row r="191" spans="1:15">
      <c r="A191" t="s">
        <v>280</v>
      </c>
      <c r="B191" t="s">
        <v>254</v>
      </c>
      <c r="C191">
        <v>220</v>
      </c>
      <c r="D191">
        <v>0</v>
      </c>
      <c r="E191">
        <v>0</v>
      </c>
      <c r="F191">
        <v>0</v>
      </c>
      <c r="G191">
        <v>5.2560570737794736E-2</v>
      </c>
      <c r="H191">
        <v>0</v>
      </c>
      <c r="I191">
        <v>3.9567554496214064E-4</v>
      </c>
      <c r="J191">
        <v>0</v>
      </c>
      <c r="K191">
        <v>0</v>
      </c>
      <c r="L191">
        <v>0</v>
      </c>
      <c r="M191">
        <v>0</v>
      </c>
      <c r="N191">
        <v>6.6890072355553769E-4</v>
      </c>
      <c r="O191">
        <v>8.1905362849362656E-3</v>
      </c>
    </row>
    <row r="192" spans="1:15">
      <c r="A192" t="s">
        <v>382</v>
      </c>
      <c r="B192" t="s">
        <v>254</v>
      </c>
      <c r="C192">
        <v>220</v>
      </c>
      <c r="D192">
        <v>0</v>
      </c>
      <c r="E192">
        <v>1.4220049380005405E-3</v>
      </c>
      <c r="F192">
        <v>0.14473157906515779</v>
      </c>
      <c r="G192">
        <v>0.60490111989683482</v>
      </c>
      <c r="H192">
        <v>0</v>
      </c>
      <c r="I192">
        <v>0</v>
      </c>
      <c r="J192">
        <v>2.2487517115740738E-2</v>
      </c>
      <c r="K192">
        <v>8.3415656536623251E-2</v>
      </c>
      <c r="L192">
        <v>7.230456355699728E-4</v>
      </c>
      <c r="M192">
        <v>0</v>
      </c>
      <c r="N192">
        <v>1.9478910112716154E-3</v>
      </c>
      <c r="O192">
        <v>8.503426469215894E-2</v>
      </c>
    </row>
    <row r="193" spans="1:15">
      <c r="A193" t="s">
        <v>383</v>
      </c>
      <c r="B193" t="s">
        <v>254</v>
      </c>
      <c r="C193">
        <v>330</v>
      </c>
      <c r="D193">
        <v>0</v>
      </c>
      <c r="E193">
        <v>0</v>
      </c>
      <c r="F193">
        <v>1.7239745521123066E-2</v>
      </c>
      <c r="G193">
        <v>6.2453711557722565E-2</v>
      </c>
      <c r="H193">
        <v>0</v>
      </c>
      <c r="I193">
        <v>3.5769397442329272E-4</v>
      </c>
      <c r="J193">
        <v>3.8487620273712214E-5</v>
      </c>
      <c r="K193">
        <v>0</v>
      </c>
      <c r="L193">
        <v>0</v>
      </c>
      <c r="M193">
        <v>0</v>
      </c>
      <c r="N193">
        <v>5.6784610224853548E-4</v>
      </c>
      <c r="O193">
        <v>0</v>
      </c>
    </row>
    <row r="194" spans="1:15">
      <c r="A194" t="s">
        <v>384</v>
      </c>
      <c r="B194" t="s">
        <v>254</v>
      </c>
      <c r="C194">
        <v>220</v>
      </c>
      <c r="D194">
        <v>0</v>
      </c>
      <c r="E194">
        <v>8.9958497868323128E-4</v>
      </c>
      <c r="F194">
        <v>2.6512979136676974E-2</v>
      </c>
      <c r="G194">
        <v>1</v>
      </c>
      <c r="H194">
        <v>0</v>
      </c>
      <c r="I194">
        <v>0</v>
      </c>
      <c r="J194">
        <v>0</v>
      </c>
      <c r="K194">
        <v>0.19620067743477013</v>
      </c>
      <c r="L194">
        <v>0</v>
      </c>
      <c r="M194">
        <v>9.4721747428754078E-5</v>
      </c>
      <c r="N194">
        <v>1.9309309156111234E-3</v>
      </c>
      <c r="O194">
        <v>0.13765996649052675</v>
      </c>
    </row>
    <row r="195" spans="1:15">
      <c r="A195" t="s">
        <v>385</v>
      </c>
      <c r="B195" t="s">
        <v>254</v>
      </c>
      <c r="C195">
        <v>220</v>
      </c>
      <c r="D195">
        <v>0</v>
      </c>
      <c r="E195">
        <v>0</v>
      </c>
      <c r="F195">
        <v>2.0509396152240005E-2</v>
      </c>
      <c r="G195">
        <v>0.97851655529994708</v>
      </c>
      <c r="H195">
        <v>0</v>
      </c>
      <c r="I195">
        <v>3.2470532362780094E-4</v>
      </c>
      <c r="J195">
        <v>2.4528106418362965E-3</v>
      </c>
      <c r="K195">
        <v>0.17602802865984188</v>
      </c>
      <c r="L195">
        <v>0</v>
      </c>
      <c r="M195">
        <v>3.5025363336677337E-3</v>
      </c>
      <c r="N195">
        <v>9.8691338574339173E-4</v>
      </c>
      <c r="O195">
        <v>0.12481985783439599</v>
      </c>
    </row>
    <row r="196" spans="1:15">
      <c r="A196" t="s">
        <v>277</v>
      </c>
      <c r="B196" t="s">
        <v>254</v>
      </c>
      <c r="C196">
        <v>220</v>
      </c>
      <c r="D196">
        <v>2.8180994228460942E-3</v>
      </c>
      <c r="E196">
        <v>9.3303090121942174E-5</v>
      </c>
      <c r="F196">
        <v>0.11711005967243758</v>
      </c>
      <c r="G196">
        <v>0.58204297275123074</v>
      </c>
      <c r="H196">
        <v>0</v>
      </c>
      <c r="I196">
        <v>2.3932515111472905E-4</v>
      </c>
      <c r="J196">
        <v>2.0432223892455251E-2</v>
      </c>
      <c r="K196">
        <v>7.9768440158147255E-2</v>
      </c>
      <c r="L196">
        <v>0</v>
      </c>
      <c r="M196">
        <v>5.0281540866288174E-4</v>
      </c>
      <c r="N196">
        <v>1.7189830580785836E-2</v>
      </c>
      <c r="O196">
        <v>5.4904188321412743E-2</v>
      </c>
    </row>
    <row r="197" spans="1:15">
      <c r="A197" t="s">
        <v>386</v>
      </c>
      <c r="B197" t="s">
        <v>254</v>
      </c>
      <c r="C197">
        <v>220</v>
      </c>
      <c r="D197">
        <v>0</v>
      </c>
      <c r="E197">
        <v>0</v>
      </c>
      <c r="F197">
        <v>2.0404358053553801E-2</v>
      </c>
      <c r="G197">
        <v>0.96474250859971022</v>
      </c>
      <c r="H197">
        <v>0</v>
      </c>
      <c r="I197">
        <v>0</v>
      </c>
      <c r="J197">
        <v>0</v>
      </c>
      <c r="K197">
        <v>0.16850342411673225</v>
      </c>
      <c r="L197">
        <v>0</v>
      </c>
      <c r="M197">
        <v>0</v>
      </c>
      <c r="N197">
        <v>1.4418413906148733E-3</v>
      </c>
      <c r="O197">
        <v>0.20365344050545339</v>
      </c>
    </row>
    <row r="198" spans="1:15">
      <c r="A198" t="s">
        <v>387</v>
      </c>
      <c r="B198" t="s">
        <v>254</v>
      </c>
      <c r="C198">
        <v>220</v>
      </c>
      <c r="D198">
        <v>0</v>
      </c>
      <c r="E198">
        <v>5.4538793287462904E-4</v>
      </c>
      <c r="F198">
        <v>2.667373005213694E-2</v>
      </c>
      <c r="G198">
        <v>1</v>
      </c>
      <c r="H198">
        <v>0</v>
      </c>
      <c r="I198">
        <v>0</v>
      </c>
      <c r="J198">
        <v>0</v>
      </c>
      <c r="K198">
        <v>0.18269183023515662</v>
      </c>
      <c r="L198">
        <v>0</v>
      </c>
      <c r="M198">
        <v>0</v>
      </c>
      <c r="N198">
        <v>7.4152697853595365E-3</v>
      </c>
      <c r="O198">
        <v>0.20452830498927538</v>
      </c>
    </row>
    <row r="199" spans="1:15">
      <c r="A199" t="s">
        <v>388</v>
      </c>
      <c r="B199" t="s">
        <v>254</v>
      </c>
      <c r="C199">
        <v>220</v>
      </c>
      <c r="D199">
        <v>0</v>
      </c>
      <c r="E199">
        <v>1.1361801695286278E-3</v>
      </c>
      <c r="F199">
        <v>2.6377750795689093E-2</v>
      </c>
      <c r="G199">
        <v>0.99670952169622673</v>
      </c>
      <c r="H199">
        <v>0</v>
      </c>
      <c r="I199">
        <v>9.4849206053711829E-4</v>
      </c>
      <c r="J199">
        <v>1.0250555543839743E-4</v>
      </c>
      <c r="K199">
        <v>0.16553013579216747</v>
      </c>
      <c r="L199">
        <v>0</v>
      </c>
      <c r="M199">
        <v>3.6220198095962032E-3</v>
      </c>
      <c r="N199">
        <v>7.8513540176029326E-3</v>
      </c>
      <c r="O199">
        <v>0.19429693457250696</v>
      </c>
    </row>
    <row r="200" spans="1:15">
      <c r="A200" t="s">
        <v>388</v>
      </c>
      <c r="B200" t="s">
        <v>254</v>
      </c>
      <c r="C200">
        <v>220</v>
      </c>
      <c r="D200">
        <v>0</v>
      </c>
      <c r="E200">
        <v>0</v>
      </c>
      <c r="F200">
        <v>2.0404358053553801E-2</v>
      </c>
      <c r="G200">
        <v>0.96474250859971022</v>
      </c>
      <c r="H200">
        <v>0</v>
      </c>
      <c r="I200">
        <v>0</v>
      </c>
      <c r="J200">
        <v>0</v>
      </c>
      <c r="K200">
        <v>0.16850342411673225</v>
      </c>
      <c r="L200">
        <v>0</v>
      </c>
      <c r="M200">
        <v>0</v>
      </c>
      <c r="N200">
        <v>1.4418413906148733E-3</v>
      </c>
      <c r="O200">
        <v>0.20365344050545339</v>
      </c>
    </row>
    <row r="201" spans="1:15">
      <c r="A201" t="s">
        <v>388</v>
      </c>
      <c r="B201" t="s">
        <v>254</v>
      </c>
      <c r="C201">
        <v>500</v>
      </c>
      <c r="D201">
        <v>0</v>
      </c>
      <c r="E201">
        <v>5.4538793287462904E-4</v>
      </c>
      <c r="F201">
        <v>2.667373005213694E-2</v>
      </c>
      <c r="G201">
        <v>1</v>
      </c>
      <c r="H201">
        <v>0</v>
      </c>
      <c r="I201">
        <v>0</v>
      </c>
      <c r="J201">
        <v>0</v>
      </c>
      <c r="K201">
        <v>0.18269183023515662</v>
      </c>
      <c r="L201">
        <v>0</v>
      </c>
      <c r="M201">
        <v>0</v>
      </c>
      <c r="N201">
        <v>7.4152697853595365E-3</v>
      </c>
      <c r="O201">
        <v>0.20452830498927538</v>
      </c>
    </row>
    <row r="202" spans="1:15">
      <c r="A202" t="s">
        <v>279</v>
      </c>
      <c r="B202" t="s">
        <v>254</v>
      </c>
      <c r="C202">
        <v>220</v>
      </c>
      <c r="D202">
        <v>5.3050873749128299E-3</v>
      </c>
      <c r="E202">
        <v>0</v>
      </c>
      <c r="F202">
        <v>4.8389645874255469E-3</v>
      </c>
      <c r="G202">
        <v>0.64530598733486888</v>
      </c>
      <c r="H202">
        <v>1.4133117393253999E-3</v>
      </c>
      <c r="I202">
        <v>0</v>
      </c>
      <c r="J202">
        <v>0</v>
      </c>
      <c r="K202">
        <v>9.607318815365333E-2</v>
      </c>
      <c r="L202">
        <v>0</v>
      </c>
      <c r="M202">
        <v>0</v>
      </c>
      <c r="N202">
        <v>1.5388107201476859E-2</v>
      </c>
      <c r="O202">
        <v>0.11574674329245728</v>
      </c>
    </row>
    <row r="203" spans="1:15">
      <c r="A203" t="s">
        <v>271</v>
      </c>
      <c r="B203" t="s">
        <v>254</v>
      </c>
      <c r="C203">
        <v>220</v>
      </c>
      <c r="D203">
        <v>0</v>
      </c>
      <c r="E203">
        <v>5.4538793287462904E-4</v>
      </c>
      <c r="F203">
        <v>2.667373005213694E-2</v>
      </c>
      <c r="G203">
        <v>1</v>
      </c>
      <c r="H203">
        <v>0</v>
      </c>
      <c r="I203">
        <v>0</v>
      </c>
      <c r="J203">
        <v>0</v>
      </c>
      <c r="K203">
        <v>0.18269183023515662</v>
      </c>
      <c r="L203">
        <v>0</v>
      </c>
      <c r="M203">
        <v>0</v>
      </c>
      <c r="N203">
        <v>7.4152697853595365E-3</v>
      </c>
      <c r="O203">
        <v>0.20452830498927538</v>
      </c>
    </row>
    <row r="204" spans="1:15">
      <c r="A204" t="s">
        <v>271</v>
      </c>
      <c r="B204" t="s">
        <v>254</v>
      </c>
      <c r="C204">
        <v>330</v>
      </c>
      <c r="D204">
        <v>0</v>
      </c>
      <c r="E204">
        <v>5.4538793287462904E-4</v>
      </c>
      <c r="F204">
        <v>2.667373005213694E-2</v>
      </c>
      <c r="G204">
        <v>1</v>
      </c>
      <c r="H204">
        <v>0</v>
      </c>
      <c r="I204">
        <v>0</v>
      </c>
      <c r="J204">
        <v>0</v>
      </c>
      <c r="K204">
        <v>0.18269183023515662</v>
      </c>
      <c r="L204">
        <v>0</v>
      </c>
      <c r="M204">
        <v>0</v>
      </c>
      <c r="N204">
        <v>7.4152697853595365E-3</v>
      </c>
      <c r="O204">
        <v>0.20452830498927538</v>
      </c>
    </row>
    <row r="205" spans="1:15">
      <c r="A205" t="s">
        <v>271</v>
      </c>
      <c r="B205" t="s">
        <v>254</v>
      </c>
      <c r="C205">
        <v>500</v>
      </c>
      <c r="D205">
        <v>0</v>
      </c>
      <c r="E205">
        <v>5.4538793287462904E-4</v>
      </c>
      <c r="F205">
        <v>2.667373005213694E-2</v>
      </c>
      <c r="G205">
        <v>1</v>
      </c>
      <c r="H205">
        <v>0</v>
      </c>
      <c r="I205">
        <v>0</v>
      </c>
      <c r="J205">
        <v>0</v>
      </c>
      <c r="K205">
        <v>0.18269183023515662</v>
      </c>
      <c r="L205">
        <v>0</v>
      </c>
      <c r="M205">
        <v>0</v>
      </c>
      <c r="N205">
        <v>7.4152697853595365E-3</v>
      </c>
      <c r="O205">
        <v>0.20452830498927538</v>
      </c>
    </row>
    <row r="206" spans="1:15">
      <c r="A206" t="s">
        <v>264</v>
      </c>
      <c r="B206" t="s">
        <v>254</v>
      </c>
      <c r="C206">
        <v>220</v>
      </c>
      <c r="D206">
        <v>0</v>
      </c>
      <c r="E206">
        <v>1.1361801695286278E-3</v>
      </c>
      <c r="F206">
        <v>2.6377750795689093E-2</v>
      </c>
      <c r="G206">
        <v>0.99670952169622673</v>
      </c>
      <c r="H206">
        <v>0</v>
      </c>
      <c r="I206">
        <v>9.4849206053711829E-4</v>
      </c>
      <c r="J206">
        <v>1.0250555543839743E-4</v>
      </c>
      <c r="K206">
        <v>0.16553013579216747</v>
      </c>
      <c r="L206">
        <v>0</v>
      </c>
      <c r="M206">
        <v>3.6220198095962032E-3</v>
      </c>
      <c r="N206">
        <v>7.8513540176029326E-3</v>
      </c>
      <c r="O206">
        <v>0.19429693457250696</v>
      </c>
    </row>
    <row r="207" spans="1:15">
      <c r="A207" t="s">
        <v>272</v>
      </c>
      <c r="B207" t="s">
        <v>254</v>
      </c>
      <c r="C207">
        <v>500</v>
      </c>
      <c r="D207">
        <v>0</v>
      </c>
      <c r="E207">
        <v>0</v>
      </c>
      <c r="F207">
        <v>2.0382334484026331E-2</v>
      </c>
      <c r="G207">
        <v>0.95993225788425296</v>
      </c>
      <c r="H207">
        <v>0</v>
      </c>
      <c r="I207">
        <v>0</v>
      </c>
      <c r="J207">
        <v>0</v>
      </c>
      <c r="K207">
        <v>0.15761639239990927</v>
      </c>
      <c r="L207">
        <v>0</v>
      </c>
      <c r="M207">
        <v>0</v>
      </c>
      <c r="N207">
        <v>7.4254265477098885E-4</v>
      </c>
      <c r="O207">
        <v>9.8897305035566985E-2</v>
      </c>
    </row>
    <row r="208" spans="1:15">
      <c r="A208" t="s">
        <v>389</v>
      </c>
      <c r="B208" t="s">
        <v>254</v>
      </c>
      <c r="C208">
        <v>500</v>
      </c>
      <c r="D208">
        <v>0</v>
      </c>
      <c r="E208">
        <v>0</v>
      </c>
      <c r="F208">
        <v>2.0509396152240005E-2</v>
      </c>
      <c r="G208">
        <v>0.97851655529994708</v>
      </c>
      <c r="H208">
        <v>0</v>
      </c>
      <c r="I208">
        <v>3.2470532362780094E-4</v>
      </c>
      <c r="J208">
        <v>2.4528106418362965E-3</v>
      </c>
      <c r="K208">
        <v>0.17602802865984188</v>
      </c>
      <c r="L208">
        <v>0</v>
      </c>
      <c r="M208">
        <v>3.5025363336677337E-3</v>
      </c>
      <c r="N208">
        <v>9.8691338574339173E-4</v>
      </c>
      <c r="O208">
        <v>0.12481985783439599</v>
      </c>
    </row>
    <row r="209" spans="1:15">
      <c r="A209" t="s">
        <v>390</v>
      </c>
      <c r="B209" t="s">
        <v>254</v>
      </c>
      <c r="C209">
        <v>220</v>
      </c>
      <c r="D209">
        <v>0</v>
      </c>
      <c r="E209">
        <v>5.4538793287462904E-4</v>
      </c>
      <c r="F209">
        <v>2.667373005213694E-2</v>
      </c>
      <c r="G209">
        <v>1</v>
      </c>
      <c r="H209">
        <v>0</v>
      </c>
      <c r="I209">
        <v>0</v>
      </c>
      <c r="J209">
        <v>0</v>
      </c>
      <c r="K209">
        <v>0.18269183023515662</v>
      </c>
      <c r="L209">
        <v>0</v>
      </c>
      <c r="M209">
        <v>0</v>
      </c>
      <c r="N209">
        <v>7.4152697853595365E-3</v>
      </c>
      <c r="O209">
        <v>0.20452830498927538</v>
      </c>
    </row>
    <row r="210" spans="1:15">
      <c r="A210" t="s">
        <v>273</v>
      </c>
      <c r="B210" t="s">
        <v>254</v>
      </c>
      <c r="C210">
        <v>220</v>
      </c>
      <c r="D210">
        <v>0</v>
      </c>
      <c r="E210">
        <v>0</v>
      </c>
      <c r="F210">
        <v>2.5632305056627235E-2</v>
      </c>
      <c r="G210">
        <v>0.9603943277677065</v>
      </c>
      <c r="H210">
        <v>1.9428358365742276E-3</v>
      </c>
      <c r="I210">
        <v>0</v>
      </c>
      <c r="J210">
        <v>0</v>
      </c>
      <c r="K210">
        <v>0.19696302663610268</v>
      </c>
      <c r="L210">
        <v>0</v>
      </c>
      <c r="M210">
        <v>0</v>
      </c>
      <c r="N210">
        <v>0</v>
      </c>
      <c r="O210">
        <v>0.16537427856223358</v>
      </c>
    </row>
    <row r="211" spans="1:15">
      <c r="A211" t="s">
        <v>265</v>
      </c>
      <c r="B211" t="s">
        <v>254</v>
      </c>
      <c r="C211">
        <v>220</v>
      </c>
      <c r="D211">
        <v>0</v>
      </c>
      <c r="E211">
        <v>0</v>
      </c>
      <c r="F211">
        <v>2.6399665598577135E-2</v>
      </c>
      <c r="G211">
        <v>1</v>
      </c>
      <c r="H211">
        <v>0</v>
      </c>
      <c r="I211">
        <v>4.5356545724061577E-4</v>
      </c>
      <c r="J211">
        <v>4.1555731208607997E-5</v>
      </c>
      <c r="K211">
        <v>0.1644079907049858</v>
      </c>
      <c r="L211">
        <v>5.1168635622888892E-3</v>
      </c>
      <c r="M211">
        <v>0</v>
      </c>
      <c r="N211">
        <v>1.6083361900679841E-2</v>
      </c>
      <c r="O211">
        <v>0.19726339880328062</v>
      </c>
    </row>
    <row r="212" spans="1:15">
      <c r="A212" t="s">
        <v>265</v>
      </c>
      <c r="B212" t="s">
        <v>254</v>
      </c>
      <c r="C212">
        <v>220</v>
      </c>
      <c r="D212">
        <v>0</v>
      </c>
      <c r="E212">
        <v>0</v>
      </c>
      <c r="F212">
        <v>2.6399665598577135E-2</v>
      </c>
      <c r="G212">
        <v>1</v>
      </c>
      <c r="H212">
        <v>0</v>
      </c>
      <c r="I212">
        <v>4.5356545724061577E-4</v>
      </c>
      <c r="J212">
        <v>4.1555731208607997E-5</v>
      </c>
      <c r="K212">
        <v>0.1644079907049858</v>
      </c>
      <c r="L212">
        <v>5.1168635622888892E-3</v>
      </c>
      <c r="M212">
        <v>0</v>
      </c>
      <c r="N212">
        <v>1.6083361900679841E-2</v>
      </c>
      <c r="O212">
        <v>0.19726339880328062</v>
      </c>
    </row>
    <row r="213" spans="1:15">
      <c r="A213" t="s">
        <v>265</v>
      </c>
      <c r="B213" t="s">
        <v>254</v>
      </c>
      <c r="C213">
        <v>220</v>
      </c>
      <c r="D213">
        <v>0</v>
      </c>
      <c r="E213">
        <v>0</v>
      </c>
      <c r="F213">
        <v>2.6399665598577135E-2</v>
      </c>
      <c r="G213">
        <v>1</v>
      </c>
      <c r="H213">
        <v>0</v>
      </c>
      <c r="I213">
        <v>4.5356545724061577E-4</v>
      </c>
      <c r="J213">
        <v>4.1555731208607997E-5</v>
      </c>
      <c r="K213">
        <v>0.1644079907049858</v>
      </c>
      <c r="L213">
        <v>5.1168635622888892E-3</v>
      </c>
      <c r="M213">
        <v>0</v>
      </c>
      <c r="N213">
        <v>1.6083361900679841E-2</v>
      </c>
      <c r="O213">
        <v>0.19726339880328062</v>
      </c>
    </row>
    <row r="214" spans="1:15">
      <c r="A214" t="s">
        <v>265</v>
      </c>
      <c r="B214" t="s">
        <v>254</v>
      </c>
      <c r="C214">
        <v>66</v>
      </c>
      <c r="D214">
        <v>0</v>
      </c>
      <c r="E214">
        <v>0</v>
      </c>
      <c r="F214">
        <v>2.6399665598577135E-2</v>
      </c>
      <c r="G214">
        <v>1</v>
      </c>
      <c r="H214">
        <v>0</v>
      </c>
      <c r="I214">
        <v>4.5356545724061577E-4</v>
      </c>
      <c r="J214">
        <v>4.1555731208607997E-5</v>
      </c>
      <c r="K214">
        <v>0.1644079907049858</v>
      </c>
      <c r="L214">
        <v>5.1168635622888892E-3</v>
      </c>
      <c r="M214">
        <v>0</v>
      </c>
      <c r="N214">
        <v>1.6083361900679841E-2</v>
      </c>
      <c r="O214">
        <v>0.19726339880328062</v>
      </c>
    </row>
    <row r="215" spans="1:15">
      <c r="A215" t="s">
        <v>391</v>
      </c>
      <c r="B215" t="s">
        <v>254</v>
      </c>
      <c r="C215">
        <v>220</v>
      </c>
      <c r="D215">
        <v>0</v>
      </c>
      <c r="E215">
        <v>0</v>
      </c>
      <c r="F215">
        <v>2.0404358053553801E-2</v>
      </c>
      <c r="G215">
        <v>0.96474250859971022</v>
      </c>
      <c r="H215">
        <v>0</v>
      </c>
      <c r="I215">
        <v>0</v>
      </c>
      <c r="J215">
        <v>0</v>
      </c>
      <c r="K215">
        <v>0.16850342411673225</v>
      </c>
      <c r="L215">
        <v>0</v>
      </c>
      <c r="M215">
        <v>0</v>
      </c>
      <c r="N215">
        <v>1.4418413906148733E-3</v>
      </c>
      <c r="O215">
        <v>0.20365344050545339</v>
      </c>
    </row>
    <row r="216" spans="1:15">
      <c r="A216" t="s">
        <v>278</v>
      </c>
      <c r="B216" t="s">
        <v>254</v>
      </c>
      <c r="C216">
        <v>220</v>
      </c>
      <c r="D216">
        <v>0</v>
      </c>
      <c r="E216">
        <v>2.8361087684292401E-4</v>
      </c>
      <c r="F216">
        <v>0.16083245870458449</v>
      </c>
      <c r="G216">
        <v>0.46836583863590459</v>
      </c>
      <c r="H216">
        <v>0</v>
      </c>
      <c r="I216">
        <v>0</v>
      </c>
      <c r="J216">
        <v>6.2763841024277289E-2</v>
      </c>
      <c r="K216">
        <v>2.8496660741882663E-2</v>
      </c>
      <c r="L216">
        <v>0</v>
      </c>
      <c r="M216">
        <v>0</v>
      </c>
      <c r="N216">
        <v>3.7581714865755869E-3</v>
      </c>
      <c r="O216">
        <v>8.3699636014261655E-2</v>
      </c>
    </row>
    <row r="217" spans="1:15">
      <c r="A217" t="s">
        <v>392</v>
      </c>
      <c r="B217" t="s">
        <v>254</v>
      </c>
      <c r="C217">
        <v>220</v>
      </c>
      <c r="D217">
        <v>0</v>
      </c>
      <c r="E217">
        <v>8.9958497868323128E-4</v>
      </c>
      <c r="F217">
        <v>2.6512979136676974E-2</v>
      </c>
      <c r="G217">
        <v>1</v>
      </c>
      <c r="H217">
        <v>0</v>
      </c>
      <c r="I217">
        <v>0</v>
      </c>
      <c r="J217">
        <v>0</v>
      </c>
      <c r="K217">
        <v>0.19620067743477013</v>
      </c>
      <c r="L217">
        <v>0</v>
      </c>
      <c r="M217">
        <v>9.4721747428754078E-5</v>
      </c>
      <c r="N217">
        <v>1.9309309156111234E-3</v>
      </c>
      <c r="O217">
        <v>0.13765996649052675</v>
      </c>
    </row>
    <row r="218" spans="1:15">
      <c r="A218" t="s">
        <v>255</v>
      </c>
      <c r="B218" t="s">
        <v>254</v>
      </c>
      <c r="C218">
        <v>330</v>
      </c>
      <c r="D218">
        <v>0</v>
      </c>
      <c r="E218">
        <v>0</v>
      </c>
      <c r="F218">
        <v>1.7239745521123066E-2</v>
      </c>
      <c r="G218">
        <v>0.29208653058395018</v>
      </c>
      <c r="H218">
        <v>0</v>
      </c>
      <c r="I218">
        <v>3.5769397442329272E-4</v>
      </c>
      <c r="J218">
        <v>3.8487620273712214E-5</v>
      </c>
      <c r="K218">
        <v>0</v>
      </c>
      <c r="L218">
        <v>0</v>
      </c>
      <c r="M218">
        <v>0</v>
      </c>
      <c r="N218">
        <v>5.6784610224853548E-4</v>
      </c>
      <c r="O218">
        <v>9.312392563762463E-3</v>
      </c>
    </row>
    <row r="219" spans="1:15">
      <c r="A219" t="s">
        <v>266</v>
      </c>
      <c r="B219" t="s">
        <v>254</v>
      </c>
      <c r="C219">
        <v>220</v>
      </c>
      <c r="D219">
        <v>0</v>
      </c>
      <c r="E219">
        <v>4.9627605458276889E-4</v>
      </c>
      <c r="F219">
        <v>2.6502842805066679E-2</v>
      </c>
      <c r="G219">
        <v>1</v>
      </c>
      <c r="H219">
        <v>0</v>
      </c>
      <c r="I219">
        <v>0</v>
      </c>
      <c r="J219">
        <v>2.5423191039872597E-4</v>
      </c>
      <c r="K219">
        <v>0.1511765747879468</v>
      </c>
      <c r="L219">
        <v>0</v>
      </c>
      <c r="M219">
        <v>0</v>
      </c>
      <c r="N219">
        <v>0</v>
      </c>
      <c r="O219">
        <v>0.22009619099293601</v>
      </c>
    </row>
    <row r="220" spans="1:15">
      <c r="A220" t="s">
        <v>393</v>
      </c>
      <c r="B220" t="s">
        <v>182</v>
      </c>
      <c r="C220">
        <v>110</v>
      </c>
      <c r="D220">
        <v>0.13505229854744982</v>
      </c>
      <c r="E220">
        <v>1</v>
      </c>
      <c r="F220">
        <v>1.1152573671486579E-2</v>
      </c>
      <c r="G220">
        <v>2.7855126091822054E-2</v>
      </c>
      <c r="H220">
        <v>0</v>
      </c>
      <c r="I220">
        <v>5.7064720877987522E-2</v>
      </c>
      <c r="J220">
        <v>1.8509350579955217E-4</v>
      </c>
      <c r="K220">
        <v>0</v>
      </c>
      <c r="L220">
        <v>5.4384731672044127E-2</v>
      </c>
      <c r="M220">
        <v>0.38054826703086808</v>
      </c>
      <c r="N220">
        <v>9.6784660710606872E-4</v>
      </c>
      <c r="O220">
        <v>0</v>
      </c>
    </row>
    <row r="221" spans="1:15">
      <c r="A221" t="s">
        <v>393</v>
      </c>
      <c r="B221" t="s">
        <v>182</v>
      </c>
      <c r="C221">
        <v>275</v>
      </c>
      <c r="D221">
        <v>0.13729361688986086</v>
      </c>
      <c r="E221">
        <v>1</v>
      </c>
      <c r="F221">
        <v>2.5144095023796255E-2</v>
      </c>
      <c r="G221">
        <v>4.5697126897814244E-2</v>
      </c>
      <c r="H221">
        <v>1.4088859345834041E-2</v>
      </c>
      <c r="I221">
        <v>5.8154035590216188E-2</v>
      </c>
      <c r="J221">
        <v>2.2347747750858834E-4</v>
      </c>
      <c r="K221">
        <v>0</v>
      </c>
      <c r="L221">
        <v>4.4331183139907165E-2</v>
      </c>
      <c r="M221">
        <v>0.32917653595382995</v>
      </c>
      <c r="N221">
        <v>2.3717419092052789E-3</v>
      </c>
      <c r="O221">
        <v>5.5387222823497331E-4</v>
      </c>
    </row>
    <row r="222" spans="1:15">
      <c r="A222" t="s">
        <v>394</v>
      </c>
      <c r="B222" t="s">
        <v>182</v>
      </c>
      <c r="C222">
        <v>132</v>
      </c>
      <c r="D222">
        <v>6.0471710377160155E-2</v>
      </c>
      <c r="E222">
        <v>0.7586373638897792</v>
      </c>
      <c r="F222">
        <v>3.419812251960009E-2</v>
      </c>
      <c r="G222">
        <v>3.8336855095144812E-2</v>
      </c>
      <c r="H222">
        <v>0</v>
      </c>
      <c r="I222">
        <v>7.7322133346247587E-2</v>
      </c>
      <c r="J222">
        <v>8.4569819977171187E-6</v>
      </c>
      <c r="K222">
        <v>0</v>
      </c>
      <c r="L222">
        <v>7.5405935922535222E-3</v>
      </c>
      <c r="M222">
        <v>0.14627571528009731</v>
      </c>
      <c r="N222">
        <v>6.3551780619673587E-6</v>
      </c>
      <c r="O222">
        <v>0</v>
      </c>
    </row>
    <row r="223" spans="1:15">
      <c r="A223" t="s">
        <v>395</v>
      </c>
      <c r="B223" t="s">
        <v>182</v>
      </c>
      <c r="C223">
        <v>132</v>
      </c>
      <c r="D223">
        <v>0.14965433961648847</v>
      </c>
      <c r="E223">
        <v>1</v>
      </c>
      <c r="F223">
        <v>1.1153755631194615E-2</v>
      </c>
      <c r="G223">
        <v>1.9972536428150632E-2</v>
      </c>
      <c r="H223">
        <v>1.297187049487809E-2</v>
      </c>
      <c r="I223">
        <v>6.4760091286437838E-2</v>
      </c>
      <c r="J223">
        <v>8.3919827598154972E-5</v>
      </c>
      <c r="K223">
        <v>0</v>
      </c>
      <c r="L223">
        <v>3.3218744917010351E-2</v>
      </c>
      <c r="M223">
        <v>0.35507744503891775</v>
      </c>
      <c r="N223">
        <v>8.7933219873425131E-5</v>
      </c>
      <c r="O223">
        <v>0</v>
      </c>
    </row>
    <row r="224" spans="1:15">
      <c r="A224" t="s">
        <v>396</v>
      </c>
      <c r="B224" t="s">
        <v>182</v>
      </c>
      <c r="C224">
        <v>132</v>
      </c>
      <c r="D224">
        <v>0.11262720497455131</v>
      </c>
      <c r="E224">
        <v>0.86016621656438885</v>
      </c>
      <c r="F224">
        <v>2.8370180500097604E-2</v>
      </c>
      <c r="G224">
        <v>2.9972883293905916E-2</v>
      </c>
      <c r="H224">
        <v>5.6658923267010452E-3</v>
      </c>
      <c r="I224">
        <v>6.6947829089590252E-2</v>
      </c>
      <c r="J224">
        <v>7.3425632929930752E-5</v>
      </c>
      <c r="K224">
        <v>3.5059140349969381E-4</v>
      </c>
      <c r="L224">
        <v>5.3135532263657928E-2</v>
      </c>
      <c r="M224">
        <v>0.23240171318694663</v>
      </c>
      <c r="N224">
        <v>6.3125657195693885E-3</v>
      </c>
      <c r="O224">
        <v>3.2425198726309993E-3</v>
      </c>
    </row>
    <row r="225" spans="1:15">
      <c r="A225" t="s">
        <v>397</v>
      </c>
      <c r="B225" t="s">
        <v>182</v>
      </c>
      <c r="C225">
        <v>132</v>
      </c>
      <c r="D225">
        <v>6.835368906951142E-2</v>
      </c>
      <c r="E225">
        <v>0.76560917145095531</v>
      </c>
      <c r="F225">
        <v>3.5036683442854683E-2</v>
      </c>
      <c r="G225">
        <v>5.2785531603609978E-2</v>
      </c>
      <c r="H225">
        <v>0</v>
      </c>
      <c r="I225">
        <v>4.1191061006772695E-2</v>
      </c>
      <c r="J225">
        <v>0</v>
      </c>
      <c r="K225">
        <v>0</v>
      </c>
      <c r="L225">
        <v>1.1539191061797125E-2</v>
      </c>
      <c r="M225">
        <v>0.13001633404217569</v>
      </c>
      <c r="N225">
        <v>9.115065520176182E-3</v>
      </c>
      <c r="O225">
        <v>1.8824852128134868E-7</v>
      </c>
    </row>
    <row r="226" spans="1:15">
      <c r="A226" t="s">
        <v>398</v>
      </c>
      <c r="B226" t="s">
        <v>182</v>
      </c>
      <c r="C226">
        <v>110</v>
      </c>
      <c r="D226">
        <v>0.13505229854744982</v>
      </c>
      <c r="E226">
        <v>1</v>
      </c>
      <c r="F226">
        <v>1.1152573671486579E-2</v>
      </c>
      <c r="G226">
        <v>2.7855126091822054E-2</v>
      </c>
      <c r="H226">
        <v>0</v>
      </c>
      <c r="I226">
        <v>5.7064720877987522E-2</v>
      </c>
      <c r="J226">
        <v>1.8509350579955217E-4</v>
      </c>
      <c r="K226">
        <v>0</v>
      </c>
      <c r="L226">
        <v>5.4384731672044127E-2</v>
      </c>
      <c r="M226">
        <v>0.38054826703086808</v>
      </c>
      <c r="N226">
        <v>9.6784660710606872E-4</v>
      </c>
      <c r="O226">
        <v>0</v>
      </c>
    </row>
    <row r="227" spans="1:15">
      <c r="A227" t="s">
        <v>398</v>
      </c>
      <c r="B227" t="s">
        <v>182</v>
      </c>
      <c r="C227">
        <v>275</v>
      </c>
      <c r="D227">
        <v>0.1439921942396365</v>
      </c>
      <c r="E227">
        <v>1</v>
      </c>
      <c r="F227">
        <v>2.5143843620721192E-2</v>
      </c>
      <c r="G227">
        <v>4.4968987455672724E-2</v>
      </c>
      <c r="H227">
        <v>1.1202934995295032E-4</v>
      </c>
      <c r="I227">
        <v>5.8458506618908425E-2</v>
      </c>
      <c r="J227">
        <v>2.2851796028991288E-4</v>
      </c>
      <c r="K227">
        <v>0</v>
      </c>
      <c r="L227">
        <v>4.7901891415570004E-2</v>
      </c>
      <c r="M227">
        <v>0.32233220523139866</v>
      </c>
      <c r="N227">
        <v>0</v>
      </c>
      <c r="O227">
        <v>0</v>
      </c>
    </row>
    <row r="228" spans="1:15">
      <c r="A228" t="s">
        <v>399</v>
      </c>
      <c r="B228" t="s">
        <v>182</v>
      </c>
      <c r="C228">
        <v>132</v>
      </c>
      <c r="D228">
        <v>0.11262720497455131</v>
      </c>
      <c r="E228">
        <v>0.86016621656438885</v>
      </c>
      <c r="F228">
        <v>2.8370180500097604E-2</v>
      </c>
      <c r="G228">
        <v>2.9972883293905916E-2</v>
      </c>
      <c r="H228">
        <v>5.6658923267010452E-3</v>
      </c>
      <c r="I228">
        <v>6.6947829089590252E-2</v>
      </c>
      <c r="J228">
        <v>7.3425632929930752E-5</v>
      </c>
      <c r="K228">
        <v>3.5059140349969381E-4</v>
      </c>
      <c r="L228">
        <v>5.3135532263657928E-2</v>
      </c>
      <c r="M228">
        <v>0.23240171318694663</v>
      </c>
      <c r="N228">
        <v>6.3125657195693885E-3</v>
      </c>
      <c r="O228">
        <v>3.2425198726309993E-3</v>
      </c>
    </row>
    <row r="229" spans="1:15">
      <c r="A229" t="s">
        <v>400</v>
      </c>
      <c r="B229" t="s">
        <v>182</v>
      </c>
      <c r="C229">
        <v>110</v>
      </c>
      <c r="D229">
        <v>0.13505229854744982</v>
      </c>
      <c r="E229">
        <v>1</v>
      </c>
      <c r="F229">
        <v>1.1152573671486579E-2</v>
      </c>
      <c r="G229">
        <v>2.7855126091822054E-2</v>
      </c>
      <c r="H229">
        <v>0</v>
      </c>
      <c r="I229">
        <v>5.7064720877987522E-2</v>
      </c>
      <c r="J229">
        <v>1.8509350579955217E-4</v>
      </c>
      <c r="K229">
        <v>0</v>
      </c>
      <c r="L229">
        <v>5.4384731672044127E-2</v>
      </c>
      <c r="M229">
        <v>0.38054826703086808</v>
      </c>
      <c r="N229">
        <v>9.6784660710606872E-4</v>
      </c>
      <c r="O229">
        <v>0</v>
      </c>
    </row>
    <row r="230" spans="1:15">
      <c r="A230" t="s">
        <v>400</v>
      </c>
      <c r="B230" t="s">
        <v>182</v>
      </c>
      <c r="C230">
        <v>275</v>
      </c>
      <c r="D230">
        <v>0.13729361688986086</v>
      </c>
      <c r="E230">
        <v>1</v>
      </c>
      <c r="F230">
        <v>2.5144095023796255E-2</v>
      </c>
      <c r="G230">
        <v>4.5697126897814244E-2</v>
      </c>
      <c r="H230">
        <v>1.4088859345834041E-2</v>
      </c>
      <c r="I230">
        <v>5.8154035590216188E-2</v>
      </c>
      <c r="J230">
        <v>2.2347747750858834E-4</v>
      </c>
      <c r="K230">
        <v>0</v>
      </c>
      <c r="L230">
        <v>4.4331183139907165E-2</v>
      </c>
      <c r="M230">
        <v>0.32917653595382995</v>
      </c>
      <c r="N230">
        <v>2.3717419092052789E-3</v>
      </c>
      <c r="O230">
        <v>5.5387222823497331E-4</v>
      </c>
    </row>
    <row r="231" spans="1:15">
      <c r="A231" t="s">
        <v>197</v>
      </c>
      <c r="B231" t="s">
        <v>182</v>
      </c>
      <c r="C231">
        <v>275</v>
      </c>
      <c r="D231">
        <v>0.13729361688986086</v>
      </c>
      <c r="E231">
        <v>1</v>
      </c>
      <c r="F231">
        <v>2.5144095023796255E-2</v>
      </c>
      <c r="G231">
        <v>4.5697126897814244E-2</v>
      </c>
      <c r="H231">
        <v>1.4088859345834041E-2</v>
      </c>
      <c r="I231">
        <v>5.8154035590216188E-2</v>
      </c>
      <c r="J231">
        <v>2.2347747750858834E-4</v>
      </c>
      <c r="K231">
        <v>0</v>
      </c>
      <c r="L231">
        <v>4.4331183139907165E-2</v>
      </c>
      <c r="M231">
        <v>0.32917653595382995</v>
      </c>
      <c r="N231">
        <v>2.3717419092052789E-3</v>
      </c>
      <c r="O231">
        <v>5.5387222823497331E-4</v>
      </c>
    </row>
    <row r="232" spans="1:15">
      <c r="A232" t="s">
        <v>401</v>
      </c>
      <c r="B232" t="s">
        <v>182</v>
      </c>
      <c r="C232">
        <v>132</v>
      </c>
      <c r="D232">
        <v>6.835368906951142E-2</v>
      </c>
      <c r="E232">
        <v>0.76560917145095531</v>
      </c>
      <c r="F232">
        <v>3.5036683442854683E-2</v>
      </c>
      <c r="G232">
        <v>5.2785531603609978E-2</v>
      </c>
      <c r="H232">
        <v>0</v>
      </c>
      <c r="I232">
        <v>4.1191061006772695E-2</v>
      </c>
      <c r="J232">
        <v>0</v>
      </c>
      <c r="K232">
        <v>0</v>
      </c>
      <c r="L232">
        <v>1.1539191061797125E-2</v>
      </c>
      <c r="M232">
        <v>0.13001633404217569</v>
      </c>
      <c r="N232">
        <v>9.115065520176182E-3</v>
      </c>
      <c r="O232">
        <v>1.8824852128134868E-7</v>
      </c>
    </row>
    <row r="233" spans="1:15">
      <c r="A233" t="s">
        <v>185</v>
      </c>
      <c r="B233" t="s">
        <v>182</v>
      </c>
      <c r="C233">
        <v>132</v>
      </c>
      <c r="D233">
        <v>4.1736344420700115E-2</v>
      </c>
      <c r="E233">
        <v>0.74142546556065847</v>
      </c>
      <c r="F233">
        <v>3.1723422142887127E-2</v>
      </c>
      <c r="G233">
        <v>4.7254748852785584E-2</v>
      </c>
      <c r="H233">
        <v>5.5586557927301602E-3</v>
      </c>
      <c r="I233">
        <v>4.1171916794146807E-2</v>
      </c>
      <c r="J233">
        <v>0</v>
      </c>
      <c r="K233">
        <v>0</v>
      </c>
      <c r="L233">
        <v>1.8153731104408752E-2</v>
      </c>
      <c r="M233">
        <v>0.17602098377852265</v>
      </c>
      <c r="N233">
        <v>2.1960534074204306E-3</v>
      </c>
      <c r="O233">
        <v>4.0195154130365941E-3</v>
      </c>
    </row>
    <row r="234" spans="1:15">
      <c r="A234" t="s">
        <v>185</v>
      </c>
      <c r="B234" t="s">
        <v>182</v>
      </c>
      <c r="C234">
        <v>275</v>
      </c>
      <c r="D234">
        <v>4.1736344420700115E-2</v>
      </c>
      <c r="E234">
        <v>0.74142546556065847</v>
      </c>
      <c r="F234">
        <v>3.1723422142887127E-2</v>
      </c>
      <c r="G234">
        <v>4.7254748852785584E-2</v>
      </c>
      <c r="H234">
        <v>5.5586557927301602E-3</v>
      </c>
      <c r="I234">
        <v>4.1171916794146807E-2</v>
      </c>
      <c r="J234">
        <v>0</v>
      </c>
      <c r="K234">
        <v>0</v>
      </c>
      <c r="L234">
        <v>1.8153731104408752E-2</v>
      </c>
      <c r="M234">
        <v>0.17602098377852265</v>
      </c>
      <c r="N234">
        <v>2.1960534074204306E-3</v>
      </c>
      <c r="O234">
        <v>4.0195154130365941E-3</v>
      </c>
    </row>
    <row r="235" spans="1:15">
      <c r="A235" t="s">
        <v>402</v>
      </c>
      <c r="B235" t="s">
        <v>182</v>
      </c>
      <c r="C235">
        <v>132</v>
      </c>
      <c r="D235">
        <v>0.14661959111836514</v>
      </c>
      <c r="E235">
        <v>1</v>
      </c>
      <c r="F235">
        <v>2.5142579532705687E-2</v>
      </c>
      <c r="G235">
        <v>3.4597704682192622E-2</v>
      </c>
      <c r="H235">
        <v>1.0331351886583148E-2</v>
      </c>
      <c r="I235">
        <v>7.4089103900570275E-2</v>
      </c>
      <c r="J235">
        <v>1.8269609606535141E-4</v>
      </c>
      <c r="K235">
        <v>0</v>
      </c>
      <c r="L235">
        <v>4.5540142345093647E-2</v>
      </c>
      <c r="M235">
        <v>0.25850218830681365</v>
      </c>
      <c r="N235">
        <v>1.1328085044714971E-4</v>
      </c>
      <c r="O235">
        <v>2.4383495422215769E-3</v>
      </c>
    </row>
    <row r="236" spans="1:15">
      <c r="A236" t="s">
        <v>402</v>
      </c>
      <c r="B236" t="s">
        <v>182</v>
      </c>
      <c r="C236">
        <v>275</v>
      </c>
      <c r="D236">
        <v>0.14661959111836514</v>
      </c>
      <c r="E236">
        <v>1</v>
      </c>
      <c r="F236">
        <v>2.5142579532705687E-2</v>
      </c>
      <c r="G236">
        <v>3.4597704682192622E-2</v>
      </c>
      <c r="H236">
        <v>1.0331351886583148E-2</v>
      </c>
      <c r="I236">
        <v>7.4089103900570275E-2</v>
      </c>
      <c r="J236">
        <v>1.8269609606535141E-4</v>
      </c>
      <c r="K236">
        <v>0</v>
      </c>
      <c r="L236">
        <v>4.5540142345093647E-2</v>
      </c>
      <c r="M236">
        <v>0.25850218830681365</v>
      </c>
      <c r="N236">
        <v>1.1328085044714971E-4</v>
      </c>
      <c r="O236">
        <v>2.4383495422215769E-3</v>
      </c>
    </row>
    <row r="237" spans="1:15">
      <c r="A237" t="s">
        <v>403</v>
      </c>
      <c r="B237" t="s">
        <v>182</v>
      </c>
      <c r="C237">
        <v>275</v>
      </c>
      <c r="D237">
        <v>0.12991588039637017</v>
      </c>
      <c r="E237">
        <v>0.962182571997375</v>
      </c>
      <c r="F237">
        <v>1.1151257104886566E-2</v>
      </c>
      <c r="G237">
        <v>2.5513360202806194E-2</v>
      </c>
      <c r="H237">
        <v>5.7316017563741577E-5</v>
      </c>
      <c r="I237">
        <v>6.640245260322504E-2</v>
      </c>
      <c r="J237">
        <v>1.764151518073816E-4</v>
      </c>
      <c r="K237">
        <v>0</v>
      </c>
      <c r="L237">
        <v>1.5433354093368344E-2</v>
      </c>
      <c r="M237">
        <v>0.13882953121018046</v>
      </c>
      <c r="N237">
        <v>1.9325930141933421E-5</v>
      </c>
      <c r="O237">
        <v>0</v>
      </c>
    </row>
    <row r="238" spans="1:15">
      <c r="A238" t="s">
        <v>403</v>
      </c>
      <c r="B238" t="s">
        <v>182</v>
      </c>
      <c r="C238">
        <v>330</v>
      </c>
      <c r="D238">
        <v>0.13901246878284754</v>
      </c>
      <c r="E238">
        <v>0.77759751479649597</v>
      </c>
      <c r="F238">
        <v>2.5143383568887633E-2</v>
      </c>
      <c r="G238">
        <v>4.3450638381348695E-2</v>
      </c>
      <c r="H238">
        <v>5.6238225586220459E-3</v>
      </c>
      <c r="I238">
        <v>5.5320427229103991E-2</v>
      </c>
      <c r="J238">
        <v>0</v>
      </c>
      <c r="K238">
        <v>0</v>
      </c>
      <c r="L238">
        <v>2.3298756535188325E-2</v>
      </c>
      <c r="M238">
        <v>0.18259845126211102</v>
      </c>
      <c r="N238">
        <v>4.2501170406581863E-5</v>
      </c>
      <c r="O238">
        <v>0</v>
      </c>
    </row>
    <row r="239" spans="1:15">
      <c r="A239" t="s">
        <v>186</v>
      </c>
      <c r="B239" t="s">
        <v>182</v>
      </c>
      <c r="C239">
        <v>275</v>
      </c>
      <c r="D239">
        <v>5.8703027444381148E-2</v>
      </c>
      <c r="E239">
        <v>0.75952108164860954</v>
      </c>
      <c r="F239">
        <v>1.9419492301896719E-2</v>
      </c>
      <c r="G239">
        <v>2.915152812304957E-2</v>
      </c>
      <c r="H239">
        <v>0</v>
      </c>
      <c r="I239">
        <v>4.5275459438211513E-2</v>
      </c>
      <c r="J239">
        <v>0</v>
      </c>
      <c r="K239">
        <v>0</v>
      </c>
      <c r="L239">
        <v>2.7496142362581646E-2</v>
      </c>
      <c r="M239">
        <v>0.23191478534676618</v>
      </c>
      <c r="N239">
        <v>6.3146904066181727E-3</v>
      </c>
      <c r="O239">
        <v>1.6503466540305739E-3</v>
      </c>
    </row>
    <row r="240" spans="1:15">
      <c r="A240" t="s">
        <v>181</v>
      </c>
      <c r="B240" t="s">
        <v>182</v>
      </c>
      <c r="C240">
        <v>132</v>
      </c>
      <c r="D240">
        <v>0.12965455051881578</v>
      </c>
      <c r="E240">
        <v>0.8436622984620803</v>
      </c>
      <c r="F240">
        <v>1.1159623367927843E-2</v>
      </c>
      <c r="G240">
        <v>1.7505010689654293E-2</v>
      </c>
      <c r="H240">
        <v>7.9741463093403585E-3</v>
      </c>
      <c r="I240">
        <v>5.9710723385581907E-2</v>
      </c>
      <c r="J240">
        <v>0</v>
      </c>
      <c r="K240">
        <v>0</v>
      </c>
      <c r="L240">
        <v>1.3069349349398905E-2</v>
      </c>
      <c r="M240">
        <v>0.15200100061022837</v>
      </c>
      <c r="N240">
        <v>0</v>
      </c>
      <c r="O240">
        <v>0</v>
      </c>
    </row>
    <row r="241" spans="1:15">
      <c r="A241" t="s">
        <v>181</v>
      </c>
      <c r="B241" t="s">
        <v>182</v>
      </c>
      <c r="C241">
        <v>330</v>
      </c>
      <c r="D241">
        <v>0.12965455051881578</v>
      </c>
      <c r="E241">
        <v>0.8436622984620803</v>
      </c>
      <c r="F241">
        <v>1.1159623367927843E-2</v>
      </c>
      <c r="G241">
        <v>1.7505010689654293E-2</v>
      </c>
      <c r="H241">
        <v>7.9741463093403585E-3</v>
      </c>
      <c r="I241">
        <v>5.9710723385581907E-2</v>
      </c>
      <c r="J241">
        <v>0</v>
      </c>
      <c r="K241">
        <v>0</v>
      </c>
      <c r="L241">
        <v>1.3069349349398905E-2</v>
      </c>
      <c r="M241">
        <v>0.15200100061022837</v>
      </c>
      <c r="N241">
        <v>0</v>
      </c>
      <c r="O241">
        <v>0</v>
      </c>
    </row>
    <row r="242" spans="1:15">
      <c r="A242" t="s">
        <v>212</v>
      </c>
      <c r="B242" t="s">
        <v>182</v>
      </c>
      <c r="C242">
        <v>132</v>
      </c>
      <c r="D242">
        <v>0.14965433961648847</v>
      </c>
      <c r="E242">
        <v>1</v>
      </c>
      <c r="F242">
        <v>1.1153755631194615E-2</v>
      </c>
      <c r="G242">
        <v>1.9972536428150632E-2</v>
      </c>
      <c r="H242">
        <v>1.297187049487809E-2</v>
      </c>
      <c r="I242">
        <v>6.4760091286437838E-2</v>
      </c>
      <c r="J242">
        <v>8.3919827598154972E-5</v>
      </c>
      <c r="K242">
        <v>0</v>
      </c>
      <c r="L242">
        <v>3.3218744917010351E-2</v>
      </c>
      <c r="M242">
        <v>0.35507744503891775</v>
      </c>
      <c r="N242">
        <v>8.7933219873425131E-5</v>
      </c>
      <c r="O242">
        <v>0</v>
      </c>
    </row>
    <row r="243" spans="1:15">
      <c r="A243" t="s">
        <v>404</v>
      </c>
      <c r="B243" t="s">
        <v>182</v>
      </c>
      <c r="C243">
        <v>132</v>
      </c>
      <c r="D243">
        <v>6.835368906951142E-2</v>
      </c>
      <c r="E243">
        <v>0.76560917145095531</v>
      </c>
      <c r="F243">
        <v>3.5036683442854683E-2</v>
      </c>
      <c r="G243">
        <v>5.2785531603609978E-2</v>
      </c>
      <c r="H243">
        <v>0</v>
      </c>
      <c r="I243">
        <v>4.1191061006772695E-2</v>
      </c>
      <c r="J243">
        <v>0</v>
      </c>
      <c r="K243">
        <v>0</v>
      </c>
      <c r="L243">
        <v>1.1539191061797125E-2</v>
      </c>
      <c r="M243">
        <v>0.13001633404217569</v>
      </c>
      <c r="N243">
        <v>9.115065520176182E-3</v>
      </c>
      <c r="O243">
        <v>1.8824852128134868E-7</v>
      </c>
    </row>
    <row r="244" spans="1:15">
      <c r="A244" t="s">
        <v>405</v>
      </c>
      <c r="B244" t="s">
        <v>182</v>
      </c>
      <c r="C244">
        <v>132</v>
      </c>
      <c r="D244">
        <v>6.0899449393042489E-2</v>
      </c>
      <c r="E244">
        <v>0.75816261709504262</v>
      </c>
      <c r="F244">
        <v>3.4193256851722822E-2</v>
      </c>
      <c r="G244">
        <v>3.3456543518235612E-2</v>
      </c>
      <c r="H244">
        <v>7.5445770934578198E-3</v>
      </c>
      <c r="I244">
        <v>5.8155711710342388E-2</v>
      </c>
      <c r="J244">
        <v>8.6385187325673894E-6</v>
      </c>
      <c r="K244">
        <v>0</v>
      </c>
      <c r="L244">
        <v>6.7346770635390149E-3</v>
      </c>
      <c r="M244">
        <v>0.12004741188978882</v>
      </c>
      <c r="N244">
        <v>0</v>
      </c>
      <c r="O244">
        <v>0</v>
      </c>
    </row>
    <row r="245" spans="1:15">
      <c r="A245" t="s">
        <v>192</v>
      </c>
      <c r="B245" t="s">
        <v>182</v>
      </c>
      <c r="C245">
        <v>132</v>
      </c>
      <c r="D245">
        <v>0.17086562572037098</v>
      </c>
      <c r="E245">
        <v>0.85031319811047079</v>
      </c>
      <c r="F245">
        <v>2.5142261892214097E-2</v>
      </c>
      <c r="G245">
        <v>4.2964479484557269E-2</v>
      </c>
      <c r="H245">
        <v>1.509679091778462E-2</v>
      </c>
      <c r="I245">
        <v>6.3544957516579487E-2</v>
      </c>
      <c r="J245">
        <v>1.5765975274690112E-4</v>
      </c>
      <c r="K245">
        <v>0</v>
      </c>
      <c r="L245">
        <v>3.6464857213664076E-2</v>
      </c>
      <c r="M245">
        <v>0.2433396307422577</v>
      </c>
      <c r="N245">
        <v>0</v>
      </c>
      <c r="O245">
        <v>0</v>
      </c>
    </row>
    <row r="246" spans="1:15">
      <c r="A246" t="s">
        <v>192</v>
      </c>
      <c r="B246" t="s">
        <v>182</v>
      </c>
      <c r="C246">
        <v>275</v>
      </c>
      <c r="D246">
        <v>0.17086562572037098</v>
      </c>
      <c r="E246">
        <v>0.85031319811047079</v>
      </c>
      <c r="F246">
        <v>2.5142261892214097E-2</v>
      </c>
      <c r="G246">
        <v>4.2964479484557269E-2</v>
      </c>
      <c r="H246">
        <v>1.509679091778462E-2</v>
      </c>
      <c r="I246">
        <v>6.3544957516579487E-2</v>
      </c>
      <c r="J246">
        <v>1.5765975274690112E-4</v>
      </c>
      <c r="K246">
        <v>0</v>
      </c>
      <c r="L246">
        <v>3.6464857213664076E-2</v>
      </c>
      <c r="M246">
        <v>0.2433396307422577</v>
      </c>
      <c r="N246">
        <v>0</v>
      </c>
      <c r="O246">
        <v>0</v>
      </c>
    </row>
    <row r="247" spans="1:15">
      <c r="A247" t="s">
        <v>187</v>
      </c>
      <c r="B247" t="s">
        <v>182</v>
      </c>
      <c r="C247">
        <v>132</v>
      </c>
      <c r="D247">
        <v>0.11262720497455131</v>
      </c>
      <c r="E247">
        <v>0.86016621656438885</v>
      </c>
      <c r="F247">
        <v>2.8370180500097604E-2</v>
      </c>
      <c r="G247">
        <v>2.9972883293905916E-2</v>
      </c>
      <c r="H247">
        <v>5.6658923267010452E-3</v>
      </c>
      <c r="I247">
        <v>6.6947829089590252E-2</v>
      </c>
      <c r="J247">
        <v>7.3425632929930752E-5</v>
      </c>
      <c r="K247">
        <v>3.5059140349969381E-4</v>
      </c>
      <c r="L247">
        <v>5.3135532263657928E-2</v>
      </c>
      <c r="M247">
        <v>0.23240171318694663</v>
      </c>
      <c r="N247">
        <v>6.3125657195693885E-3</v>
      </c>
      <c r="O247">
        <v>3.2425198726309993E-3</v>
      </c>
    </row>
    <row r="248" spans="1:15">
      <c r="A248" t="s">
        <v>187</v>
      </c>
      <c r="B248" t="s">
        <v>182</v>
      </c>
      <c r="C248">
        <v>275</v>
      </c>
      <c r="D248">
        <v>0.11262720497455131</v>
      </c>
      <c r="E248">
        <v>0.86016621656438885</v>
      </c>
      <c r="F248">
        <v>2.8370180500097604E-2</v>
      </c>
      <c r="G248">
        <v>2.9972883293905916E-2</v>
      </c>
      <c r="H248">
        <v>5.6658923267010452E-3</v>
      </c>
      <c r="I248">
        <v>6.6947829089590252E-2</v>
      </c>
      <c r="J248">
        <v>7.3425632929930752E-5</v>
      </c>
      <c r="K248">
        <v>3.5059140349969381E-4</v>
      </c>
      <c r="L248">
        <v>5.3135532263657928E-2</v>
      </c>
      <c r="M248">
        <v>0.23240171318694663</v>
      </c>
      <c r="N248">
        <v>6.3125657195693885E-3</v>
      </c>
      <c r="O248">
        <v>3.2425198726309993E-3</v>
      </c>
    </row>
    <row r="249" spans="1:15">
      <c r="A249" t="s">
        <v>190</v>
      </c>
      <c r="B249" t="s">
        <v>182</v>
      </c>
      <c r="C249">
        <v>132</v>
      </c>
      <c r="D249">
        <v>5.5416750209880079E-2</v>
      </c>
      <c r="E249">
        <v>0.75868424505631693</v>
      </c>
      <c r="F249">
        <v>3.4029383192141834E-2</v>
      </c>
      <c r="G249">
        <v>2.6178597663585088E-2</v>
      </c>
      <c r="H249">
        <v>0</v>
      </c>
      <c r="I249">
        <v>5.9720093165793839E-2</v>
      </c>
      <c r="J249">
        <v>1.2162329009146075E-5</v>
      </c>
      <c r="K249">
        <v>0</v>
      </c>
      <c r="L249">
        <v>1.3812424088299607E-2</v>
      </c>
      <c r="M249">
        <v>9.2214026360659465E-2</v>
      </c>
      <c r="N249">
        <v>4.1798281662708973E-6</v>
      </c>
      <c r="O249">
        <v>0</v>
      </c>
    </row>
    <row r="250" spans="1:15">
      <c r="A250" t="s">
        <v>190</v>
      </c>
      <c r="B250" t="s">
        <v>182</v>
      </c>
      <c r="C250">
        <v>275</v>
      </c>
      <c r="D250">
        <v>5.5416750209880079E-2</v>
      </c>
      <c r="E250">
        <v>0.75868424505631693</v>
      </c>
      <c r="F250">
        <v>3.4029383192141834E-2</v>
      </c>
      <c r="G250">
        <v>2.6178597663585088E-2</v>
      </c>
      <c r="H250">
        <v>0</v>
      </c>
      <c r="I250">
        <v>5.9720093165793839E-2</v>
      </c>
      <c r="J250">
        <v>1.2162329009146075E-5</v>
      </c>
      <c r="K250">
        <v>0</v>
      </c>
      <c r="L250">
        <v>1.3812424088299607E-2</v>
      </c>
      <c r="M250">
        <v>9.2214026360659465E-2</v>
      </c>
      <c r="N250">
        <v>4.1798281662708973E-6</v>
      </c>
      <c r="O250">
        <v>0</v>
      </c>
    </row>
    <row r="251" spans="1:15">
      <c r="A251" t="s">
        <v>406</v>
      </c>
      <c r="B251" t="s">
        <v>182</v>
      </c>
      <c r="C251">
        <v>132</v>
      </c>
      <c r="D251">
        <v>5.7407839228629756E-2</v>
      </c>
      <c r="E251">
        <v>0.75737290648744671</v>
      </c>
      <c r="F251">
        <v>1.9283184304186001E-2</v>
      </c>
      <c r="G251">
        <v>3.3506984779785864E-2</v>
      </c>
      <c r="H251">
        <v>0</v>
      </c>
      <c r="I251">
        <v>5.1999271649848543E-2</v>
      </c>
      <c r="J251">
        <v>1.4638334535076423E-6</v>
      </c>
      <c r="K251">
        <v>0</v>
      </c>
      <c r="L251">
        <v>4.2393805279817051E-2</v>
      </c>
      <c r="M251">
        <v>0.25585105196165936</v>
      </c>
      <c r="N251">
        <v>1.0318928465114509E-6</v>
      </c>
      <c r="O251">
        <v>0</v>
      </c>
    </row>
    <row r="252" spans="1:15">
      <c r="A252" t="s">
        <v>407</v>
      </c>
      <c r="B252" t="s">
        <v>182</v>
      </c>
      <c r="C252">
        <v>132</v>
      </c>
      <c r="D252">
        <v>5.7407839228629756E-2</v>
      </c>
      <c r="E252">
        <v>0.75737290648744671</v>
      </c>
      <c r="F252">
        <v>1.9283184304186001E-2</v>
      </c>
      <c r="G252">
        <v>3.3506984779785864E-2</v>
      </c>
      <c r="H252">
        <v>0</v>
      </c>
      <c r="I252">
        <v>5.1999271649848543E-2</v>
      </c>
      <c r="J252">
        <v>1.4638334535076423E-6</v>
      </c>
      <c r="K252">
        <v>0</v>
      </c>
      <c r="L252">
        <v>4.2393805279817051E-2</v>
      </c>
      <c r="M252">
        <v>0.25585105196165936</v>
      </c>
      <c r="N252">
        <v>1.0318928465114509E-6</v>
      </c>
      <c r="O252">
        <v>0</v>
      </c>
    </row>
    <row r="253" spans="1:15">
      <c r="A253" t="s">
        <v>211</v>
      </c>
      <c r="B253" t="s">
        <v>182</v>
      </c>
      <c r="C253">
        <v>132</v>
      </c>
      <c r="D253">
        <v>0.14240047045963958</v>
      </c>
      <c r="E253">
        <v>0.96393940597848504</v>
      </c>
      <c r="F253">
        <v>2.5139691951135607E-2</v>
      </c>
      <c r="G253">
        <v>4.5075196791737084E-2</v>
      </c>
      <c r="H253">
        <v>1.5723551790363562E-2</v>
      </c>
      <c r="I253">
        <v>6.381675068682395E-2</v>
      </c>
      <c r="J253">
        <v>1.7483814895408916E-4</v>
      </c>
      <c r="K253">
        <v>0</v>
      </c>
      <c r="L253">
        <v>1.1933638943775395E-2</v>
      </c>
      <c r="M253">
        <v>0.16193422616581488</v>
      </c>
      <c r="N253">
        <v>4.2045678948648564E-6</v>
      </c>
      <c r="O253">
        <v>0</v>
      </c>
    </row>
    <row r="254" spans="1:15">
      <c r="A254" t="s">
        <v>211</v>
      </c>
      <c r="B254" t="s">
        <v>182</v>
      </c>
      <c r="C254">
        <v>275</v>
      </c>
      <c r="D254">
        <v>0.14240047045963958</v>
      </c>
      <c r="E254">
        <v>0.96393940597848504</v>
      </c>
      <c r="F254">
        <v>2.5139691951135607E-2</v>
      </c>
      <c r="G254">
        <v>4.5075196791737084E-2</v>
      </c>
      <c r="H254">
        <v>1.5723551790363562E-2</v>
      </c>
      <c r="I254">
        <v>6.381675068682395E-2</v>
      </c>
      <c r="J254">
        <v>1.7483814895408916E-4</v>
      </c>
      <c r="K254">
        <v>0</v>
      </c>
      <c r="L254">
        <v>1.1933638943775395E-2</v>
      </c>
      <c r="M254">
        <v>0.16193422616581488</v>
      </c>
      <c r="N254">
        <v>4.2045678948648564E-6</v>
      </c>
      <c r="O254">
        <v>0</v>
      </c>
    </row>
    <row r="255" spans="1:15">
      <c r="A255" t="s">
        <v>408</v>
      </c>
      <c r="B255" t="s">
        <v>182</v>
      </c>
      <c r="C255">
        <v>275</v>
      </c>
      <c r="D255">
        <v>0.12390873614012432</v>
      </c>
      <c r="E255">
        <v>0.99104843544143895</v>
      </c>
      <c r="F255">
        <v>2.5143813806435673E-2</v>
      </c>
      <c r="G255">
        <v>3.1581101210524203E-2</v>
      </c>
      <c r="H255">
        <v>0</v>
      </c>
      <c r="I255">
        <v>5.7463625791267771E-2</v>
      </c>
      <c r="J255">
        <v>2.2752902155053045E-4</v>
      </c>
      <c r="K255">
        <v>0</v>
      </c>
      <c r="L255">
        <v>4.7095945190320586E-2</v>
      </c>
      <c r="M255">
        <v>0.21571350563007896</v>
      </c>
      <c r="N255">
        <v>3.4361986858351943E-3</v>
      </c>
      <c r="O255">
        <v>8.062408778512155E-4</v>
      </c>
    </row>
    <row r="256" spans="1:15">
      <c r="A256" t="s">
        <v>409</v>
      </c>
      <c r="B256" t="s">
        <v>182</v>
      </c>
      <c r="C256">
        <v>132</v>
      </c>
      <c r="D256">
        <v>0.14516922456613754</v>
      </c>
      <c r="E256">
        <v>1</v>
      </c>
      <c r="F256">
        <v>1.1163258155157507E-2</v>
      </c>
      <c r="G256">
        <v>2.0588788167708188E-2</v>
      </c>
      <c r="H256">
        <v>1.8328310556735661E-2</v>
      </c>
      <c r="I256">
        <v>6.4504765247288418E-2</v>
      </c>
      <c r="J256">
        <v>1.7939873747947963E-4</v>
      </c>
      <c r="K256">
        <v>0</v>
      </c>
      <c r="L256">
        <v>4.3934733123056353E-2</v>
      </c>
      <c r="M256">
        <v>0.36585306105016019</v>
      </c>
      <c r="N256">
        <v>9.827135065597326E-5</v>
      </c>
      <c r="O256">
        <v>0</v>
      </c>
    </row>
    <row r="257" spans="1:15">
      <c r="A257" t="s">
        <v>410</v>
      </c>
      <c r="B257" t="s">
        <v>182</v>
      </c>
      <c r="C257">
        <v>132</v>
      </c>
      <c r="D257">
        <v>6.835368906951142E-2</v>
      </c>
      <c r="E257">
        <v>0.76560917145095531</v>
      </c>
      <c r="F257">
        <v>3.5036683442854683E-2</v>
      </c>
      <c r="G257">
        <v>5.2785531603609978E-2</v>
      </c>
      <c r="H257">
        <v>0</v>
      </c>
      <c r="I257">
        <v>4.1191061006772695E-2</v>
      </c>
      <c r="J257">
        <v>0</v>
      </c>
      <c r="K257">
        <v>0</v>
      </c>
      <c r="L257">
        <v>1.1539191061797125E-2</v>
      </c>
      <c r="M257">
        <v>0.13001633404217569</v>
      </c>
      <c r="N257">
        <v>9.115065520176182E-3</v>
      </c>
      <c r="O257">
        <v>1.8824852128134868E-7</v>
      </c>
    </row>
    <row r="258" spans="1:15">
      <c r="A258" t="s">
        <v>213</v>
      </c>
      <c r="B258" t="s">
        <v>182</v>
      </c>
      <c r="C258">
        <v>275</v>
      </c>
      <c r="D258">
        <v>0.14525276266295525</v>
      </c>
      <c r="E258">
        <v>0.9977884986142348</v>
      </c>
      <c r="F258">
        <v>2.5142952345786434E-2</v>
      </c>
      <c r="G258">
        <v>3.8322066126554727E-2</v>
      </c>
      <c r="H258">
        <v>9.5176028466283681E-3</v>
      </c>
      <c r="I258">
        <v>5.7500747887059979E-2</v>
      </c>
      <c r="J258">
        <v>0</v>
      </c>
      <c r="K258">
        <v>0</v>
      </c>
      <c r="L258">
        <v>4.035571136443427E-2</v>
      </c>
      <c r="M258">
        <v>0.34331863111047017</v>
      </c>
      <c r="N258">
        <v>6.142800574291481E-3</v>
      </c>
      <c r="O258">
        <v>4.2371369746910257E-3</v>
      </c>
    </row>
    <row r="259" spans="1:15">
      <c r="A259" t="s">
        <v>213</v>
      </c>
      <c r="B259" t="s">
        <v>182</v>
      </c>
      <c r="C259">
        <v>132</v>
      </c>
      <c r="D259">
        <v>0.14525276266295525</v>
      </c>
      <c r="E259">
        <v>0.9977884986142348</v>
      </c>
      <c r="F259">
        <v>2.5142952345786434E-2</v>
      </c>
      <c r="G259">
        <v>3.8322066126554727E-2</v>
      </c>
      <c r="H259">
        <v>9.5176028466283681E-3</v>
      </c>
      <c r="I259">
        <v>5.7500747887059979E-2</v>
      </c>
      <c r="J259">
        <v>0</v>
      </c>
      <c r="K259">
        <v>0</v>
      </c>
      <c r="L259">
        <v>4.035571136443427E-2</v>
      </c>
      <c r="M259">
        <v>0.34331863111047017</v>
      </c>
      <c r="N259">
        <v>6.142800574291481E-3</v>
      </c>
      <c r="O259">
        <v>4.2371369746910257E-3</v>
      </c>
    </row>
    <row r="260" spans="1:15">
      <c r="A260" t="s">
        <v>411</v>
      </c>
      <c r="B260" t="s">
        <v>182</v>
      </c>
      <c r="C260">
        <v>132</v>
      </c>
      <c r="D260">
        <v>0.17086562572037098</v>
      </c>
      <c r="E260">
        <v>0.85031319811047079</v>
      </c>
      <c r="F260">
        <v>2.5142261892214097E-2</v>
      </c>
      <c r="G260">
        <v>4.2964479484557269E-2</v>
      </c>
      <c r="H260">
        <v>1.509679091778462E-2</v>
      </c>
      <c r="I260">
        <v>6.3544957516579487E-2</v>
      </c>
      <c r="J260">
        <v>1.5765975274690112E-4</v>
      </c>
      <c r="K260">
        <v>0</v>
      </c>
      <c r="L260">
        <v>3.6464857213664076E-2</v>
      </c>
      <c r="M260">
        <v>0.2433396307422577</v>
      </c>
      <c r="N260">
        <v>0</v>
      </c>
      <c r="O260">
        <v>0</v>
      </c>
    </row>
    <row r="261" spans="1:15">
      <c r="A261" t="s">
        <v>412</v>
      </c>
      <c r="B261" t="s">
        <v>182</v>
      </c>
      <c r="C261">
        <v>132</v>
      </c>
      <c r="D261">
        <v>0.17086562572037098</v>
      </c>
      <c r="E261">
        <v>0.85031319811047079</v>
      </c>
      <c r="F261">
        <v>2.5142261892214097E-2</v>
      </c>
      <c r="G261">
        <v>4.2964479484557269E-2</v>
      </c>
      <c r="H261">
        <v>1.509679091778462E-2</v>
      </c>
      <c r="I261">
        <v>6.3544957516579487E-2</v>
      </c>
      <c r="J261">
        <v>1.5765975274690112E-4</v>
      </c>
      <c r="K261">
        <v>0</v>
      </c>
      <c r="L261">
        <v>3.6464857213664076E-2</v>
      </c>
      <c r="M261">
        <v>0.2433396307422577</v>
      </c>
      <c r="N261">
        <v>0</v>
      </c>
      <c r="O261">
        <v>0</v>
      </c>
    </row>
    <row r="262" spans="1:15">
      <c r="A262" t="s">
        <v>193</v>
      </c>
      <c r="B262" t="s">
        <v>182</v>
      </c>
      <c r="C262">
        <v>275</v>
      </c>
      <c r="D262">
        <v>0.16903518073175194</v>
      </c>
      <c r="E262">
        <v>0.85056546353732421</v>
      </c>
      <c r="F262">
        <v>1.1140839034548303E-2</v>
      </c>
      <c r="G262">
        <v>2.5136603350238651E-2</v>
      </c>
      <c r="H262">
        <v>2.348967328352931E-2</v>
      </c>
      <c r="I262">
        <v>6.1919940151748391E-2</v>
      </c>
      <c r="J262">
        <v>1.6751406369419259E-4</v>
      </c>
      <c r="K262">
        <v>0</v>
      </c>
      <c r="L262">
        <v>4.4838255079901433E-2</v>
      </c>
      <c r="M262">
        <v>0.24716361500142348</v>
      </c>
      <c r="N262">
        <v>8.6815941362039631E-5</v>
      </c>
      <c r="O262">
        <v>0</v>
      </c>
    </row>
    <row r="263" spans="1:15">
      <c r="A263" t="s">
        <v>198</v>
      </c>
      <c r="B263" t="s">
        <v>182</v>
      </c>
      <c r="C263">
        <v>110</v>
      </c>
      <c r="D263">
        <v>0.13505229854744982</v>
      </c>
      <c r="E263">
        <v>1</v>
      </c>
      <c r="F263">
        <v>1.1152573671486579E-2</v>
      </c>
      <c r="G263">
        <v>2.7855126091822054E-2</v>
      </c>
      <c r="H263">
        <v>0</v>
      </c>
      <c r="I263">
        <v>5.7064720877987522E-2</v>
      </c>
      <c r="J263">
        <v>1.8509350579955217E-4</v>
      </c>
      <c r="K263">
        <v>0</v>
      </c>
      <c r="L263">
        <v>5.4384731672044127E-2</v>
      </c>
      <c r="M263">
        <v>0.38054826703086808</v>
      </c>
      <c r="N263">
        <v>9.6784660710606872E-4</v>
      </c>
      <c r="O263">
        <v>0</v>
      </c>
    </row>
    <row r="264" spans="1:15">
      <c r="A264" t="s">
        <v>198</v>
      </c>
      <c r="B264" t="s">
        <v>182</v>
      </c>
      <c r="C264">
        <v>275</v>
      </c>
      <c r="D264">
        <v>0.1439921942396365</v>
      </c>
      <c r="E264">
        <v>1</v>
      </c>
      <c r="F264">
        <v>2.5143843620721192E-2</v>
      </c>
      <c r="G264">
        <v>4.4968987455672724E-2</v>
      </c>
      <c r="H264">
        <v>1.1202934995295032E-4</v>
      </c>
      <c r="I264">
        <v>5.8458506618908425E-2</v>
      </c>
      <c r="J264">
        <v>2.2851796028991288E-4</v>
      </c>
      <c r="K264">
        <v>0</v>
      </c>
      <c r="L264">
        <v>4.7901891415570004E-2</v>
      </c>
      <c r="M264">
        <v>0.32233220523139866</v>
      </c>
      <c r="N264">
        <v>0</v>
      </c>
      <c r="O264">
        <v>0</v>
      </c>
    </row>
    <row r="265" spans="1:15">
      <c r="A265" t="s">
        <v>199</v>
      </c>
      <c r="B265" t="s">
        <v>182</v>
      </c>
      <c r="C265">
        <v>275</v>
      </c>
      <c r="D265">
        <v>0.14719839657175329</v>
      </c>
      <c r="E265">
        <v>1</v>
      </c>
      <c r="F265">
        <v>2.5143965615488598E-2</v>
      </c>
      <c r="G265">
        <v>3.766015479328709E-2</v>
      </c>
      <c r="H265">
        <v>0</v>
      </c>
      <c r="I265">
        <v>5.0397460122714212E-2</v>
      </c>
      <c r="J265">
        <v>2.2510407708454464E-4</v>
      </c>
      <c r="K265">
        <v>0</v>
      </c>
      <c r="L265">
        <v>3.7935386962273672E-2</v>
      </c>
      <c r="M265">
        <v>0.33752324217441132</v>
      </c>
      <c r="N265">
        <v>1.3454286794731193E-3</v>
      </c>
      <c r="O265">
        <v>3.1437462326687651E-3</v>
      </c>
    </row>
    <row r="266" spans="1:15">
      <c r="A266" t="s">
        <v>200</v>
      </c>
      <c r="B266" t="s">
        <v>182</v>
      </c>
      <c r="C266">
        <v>132</v>
      </c>
      <c r="D266">
        <v>0.14516922456613754</v>
      </c>
      <c r="E266">
        <v>1</v>
      </c>
      <c r="F266">
        <v>1.1163258155157507E-2</v>
      </c>
      <c r="G266">
        <v>2.0588788167708188E-2</v>
      </c>
      <c r="H266">
        <v>1.8328310556735661E-2</v>
      </c>
      <c r="I266">
        <v>6.4504765247288418E-2</v>
      </c>
      <c r="J266">
        <v>1.7939873747947963E-4</v>
      </c>
      <c r="K266">
        <v>0</v>
      </c>
      <c r="L266">
        <v>4.3934733123056353E-2</v>
      </c>
      <c r="M266">
        <v>0.36585306105016019</v>
      </c>
      <c r="N266">
        <v>9.827135065597326E-5</v>
      </c>
      <c r="O266">
        <v>0</v>
      </c>
    </row>
    <row r="267" spans="1:15">
      <c r="A267" t="s">
        <v>413</v>
      </c>
      <c r="B267" t="s">
        <v>182</v>
      </c>
      <c r="C267">
        <v>275</v>
      </c>
      <c r="D267">
        <v>0.12390873614012432</v>
      </c>
      <c r="E267">
        <v>0.99104843544143895</v>
      </c>
      <c r="F267">
        <v>2.5143813806435673E-2</v>
      </c>
      <c r="G267">
        <v>3.1581101210524203E-2</v>
      </c>
      <c r="H267">
        <v>0</v>
      </c>
      <c r="I267">
        <v>5.7463625791267771E-2</v>
      </c>
      <c r="J267">
        <v>2.2752902155053045E-4</v>
      </c>
      <c r="K267">
        <v>0</v>
      </c>
      <c r="L267">
        <v>4.7095945190320586E-2</v>
      </c>
      <c r="M267">
        <v>0.21571350563007896</v>
      </c>
      <c r="N267">
        <v>3.4361986858351943E-3</v>
      </c>
      <c r="O267">
        <v>8.062408778512155E-4</v>
      </c>
    </row>
    <row r="268" spans="1:15">
      <c r="A268" t="s">
        <v>414</v>
      </c>
      <c r="B268" t="s">
        <v>182</v>
      </c>
      <c r="C268">
        <v>275</v>
      </c>
      <c r="D268">
        <v>6.9898287167380058E-2</v>
      </c>
      <c r="E268">
        <v>0.75877739440485226</v>
      </c>
      <c r="F268">
        <v>3.4193609382910668E-2</v>
      </c>
      <c r="G268">
        <v>4.7836629048903366E-2</v>
      </c>
      <c r="H268">
        <v>0</v>
      </c>
      <c r="I268">
        <v>7.6286814591685417E-2</v>
      </c>
      <c r="J268">
        <v>0</v>
      </c>
      <c r="K268">
        <v>0</v>
      </c>
      <c r="L268">
        <v>2.0211492843950848E-2</v>
      </c>
      <c r="M268">
        <v>0.18896116942743582</v>
      </c>
      <c r="N268">
        <v>0</v>
      </c>
      <c r="O268">
        <v>0</v>
      </c>
    </row>
    <row r="269" spans="1:15">
      <c r="A269" t="s">
        <v>415</v>
      </c>
      <c r="B269" t="s">
        <v>182</v>
      </c>
      <c r="C269">
        <v>132</v>
      </c>
      <c r="D269">
        <v>5.7407839228629756E-2</v>
      </c>
      <c r="E269">
        <v>0.75737290648744671</v>
      </c>
      <c r="F269">
        <v>1.9283184304186001E-2</v>
      </c>
      <c r="G269">
        <v>3.3506984779785864E-2</v>
      </c>
      <c r="H269">
        <v>0</v>
      </c>
      <c r="I269">
        <v>5.1999271649848543E-2</v>
      </c>
      <c r="J269">
        <v>1.4638334535076423E-6</v>
      </c>
      <c r="K269">
        <v>0</v>
      </c>
      <c r="L269">
        <v>4.2393805279817051E-2</v>
      </c>
      <c r="M269">
        <v>0.25585105196165936</v>
      </c>
      <c r="N269">
        <v>1.0318928465114509E-6</v>
      </c>
      <c r="O269">
        <v>0</v>
      </c>
    </row>
    <row r="270" spans="1:15">
      <c r="A270" t="s">
        <v>416</v>
      </c>
      <c r="B270" t="s">
        <v>182</v>
      </c>
      <c r="C270">
        <v>132</v>
      </c>
      <c r="D270">
        <v>6.9898287167380058E-2</v>
      </c>
      <c r="E270">
        <v>0.75877739440485226</v>
      </c>
      <c r="F270">
        <v>3.4193609382910668E-2</v>
      </c>
      <c r="G270">
        <v>4.7836629048903366E-2</v>
      </c>
      <c r="H270">
        <v>0</v>
      </c>
      <c r="I270">
        <v>7.6286814591685417E-2</v>
      </c>
      <c r="J270">
        <v>0</v>
      </c>
      <c r="K270">
        <v>0</v>
      </c>
      <c r="L270">
        <v>2.0211492843950848E-2</v>
      </c>
      <c r="M270">
        <v>0.18896116942743582</v>
      </c>
      <c r="N270">
        <v>0</v>
      </c>
      <c r="O270">
        <v>0</v>
      </c>
    </row>
    <row r="271" spans="1:15">
      <c r="A271" t="s">
        <v>417</v>
      </c>
      <c r="B271" t="s">
        <v>182</v>
      </c>
      <c r="C271">
        <v>132</v>
      </c>
      <c r="D271">
        <v>0.14965433961648847</v>
      </c>
      <c r="E271">
        <v>1</v>
      </c>
      <c r="F271">
        <v>1.1153755631194615E-2</v>
      </c>
      <c r="G271">
        <v>1.9972536428150632E-2</v>
      </c>
      <c r="H271">
        <v>1.297187049487809E-2</v>
      </c>
      <c r="I271">
        <v>6.4760091286437838E-2</v>
      </c>
      <c r="J271">
        <v>8.3919827598154972E-5</v>
      </c>
      <c r="K271">
        <v>0</v>
      </c>
      <c r="L271">
        <v>3.3218744917010351E-2</v>
      </c>
      <c r="M271">
        <v>0.35507744503891775</v>
      </c>
      <c r="N271">
        <v>8.7933219873425131E-5</v>
      </c>
      <c r="O271">
        <v>0</v>
      </c>
    </row>
    <row r="272" spans="1:15">
      <c r="A272" t="s">
        <v>418</v>
      </c>
      <c r="B272" t="s">
        <v>182</v>
      </c>
      <c r="C272">
        <v>132</v>
      </c>
      <c r="D272">
        <v>5.7407839228629756E-2</v>
      </c>
      <c r="E272">
        <v>0.75737290648744671</v>
      </c>
      <c r="F272">
        <v>1.9283184304186001E-2</v>
      </c>
      <c r="G272">
        <v>3.3506984779785864E-2</v>
      </c>
      <c r="H272">
        <v>0</v>
      </c>
      <c r="I272">
        <v>5.1999271649848543E-2</v>
      </c>
      <c r="J272">
        <v>1.4638334535076423E-6</v>
      </c>
      <c r="K272">
        <v>0</v>
      </c>
      <c r="L272">
        <v>4.2393805279817051E-2</v>
      </c>
      <c r="M272">
        <v>0.25585105196165936</v>
      </c>
      <c r="N272">
        <v>1.0318928465114509E-6</v>
      </c>
      <c r="O272">
        <v>0</v>
      </c>
    </row>
    <row r="273" spans="1:15">
      <c r="A273" t="s">
        <v>419</v>
      </c>
      <c r="B273" t="s">
        <v>182</v>
      </c>
      <c r="C273">
        <v>132</v>
      </c>
      <c r="D273">
        <v>4.1736344420700115E-2</v>
      </c>
      <c r="E273">
        <v>0.74142546556065847</v>
      </c>
      <c r="F273">
        <v>3.1723422142887127E-2</v>
      </c>
      <c r="G273">
        <v>4.7254748852785584E-2</v>
      </c>
      <c r="H273">
        <v>5.5586557927301602E-3</v>
      </c>
      <c r="I273">
        <v>4.1171916794146807E-2</v>
      </c>
      <c r="J273">
        <v>0</v>
      </c>
      <c r="K273">
        <v>0</v>
      </c>
      <c r="L273">
        <v>1.8153731104408752E-2</v>
      </c>
      <c r="M273">
        <v>0.17602098377852265</v>
      </c>
      <c r="N273">
        <v>2.1960534074204306E-3</v>
      </c>
      <c r="O273">
        <v>4.0195154130365941E-3</v>
      </c>
    </row>
    <row r="274" spans="1:15">
      <c r="A274" t="s">
        <v>419</v>
      </c>
      <c r="B274" t="s">
        <v>182</v>
      </c>
      <c r="C274">
        <v>275</v>
      </c>
      <c r="D274">
        <v>4.1736344420700115E-2</v>
      </c>
      <c r="E274">
        <v>0.74142546556065847</v>
      </c>
      <c r="F274">
        <v>3.1723422142887127E-2</v>
      </c>
      <c r="G274">
        <v>4.7254748852785584E-2</v>
      </c>
      <c r="H274">
        <v>5.5586557927301602E-3</v>
      </c>
      <c r="I274">
        <v>4.1171916794146807E-2</v>
      </c>
      <c r="J274">
        <v>0</v>
      </c>
      <c r="K274">
        <v>0</v>
      </c>
      <c r="L274">
        <v>1.8153731104408752E-2</v>
      </c>
      <c r="M274">
        <v>0.17602098377852265</v>
      </c>
      <c r="N274">
        <v>2.1960534074204306E-3</v>
      </c>
      <c r="O274">
        <v>4.0195154130365941E-3</v>
      </c>
    </row>
    <row r="275" spans="1:15">
      <c r="A275" t="s">
        <v>188</v>
      </c>
      <c r="B275" t="s">
        <v>182</v>
      </c>
      <c r="C275">
        <v>132</v>
      </c>
      <c r="D275">
        <v>6.835368906951142E-2</v>
      </c>
      <c r="E275">
        <v>0.76560917145095531</v>
      </c>
      <c r="F275">
        <v>3.5036683442854683E-2</v>
      </c>
      <c r="G275">
        <v>5.2785531603609978E-2</v>
      </c>
      <c r="H275">
        <v>0</v>
      </c>
      <c r="I275">
        <v>4.1191061006772695E-2</v>
      </c>
      <c r="J275">
        <v>0</v>
      </c>
      <c r="K275">
        <v>0</v>
      </c>
      <c r="L275">
        <v>1.1539191061797125E-2</v>
      </c>
      <c r="M275">
        <v>0.13001633404217569</v>
      </c>
      <c r="N275">
        <v>9.115065520176182E-3</v>
      </c>
      <c r="O275">
        <v>1.8824852128134868E-7</v>
      </c>
    </row>
    <row r="276" spans="1:15">
      <c r="A276" t="s">
        <v>188</v>
      </c>
      <c r="B276" t="s">
        <v>182</v>
      </c>
      <c r="C276">
        <v>275</v>
      </c>
      <c r="D276">
        <v>6.835368906951142E-2</v>
      </c>
      <c r="E276">
        <v>0.76560917145095531</v>
      </c>
      <c r="F276">
        <v>3.5036683442854683E-2</v>
      </c>
      <c r="G276">
        <v>5.2785531603609978E-2</v>
      </c>
      <c r="H276">
        <v>0</v>
      </c>
      <c r="I276">
        <v>4.1191061006772695E-2</v>
      </c>
      <c r="J276">
        <v>0</v>
      </c>
      <c r="K276">
        <v>0</v>
      </c>
      <c r="L276">
        <v>1.1539191061797125E-2</v>
      </c>
      <c r="M276">
        <v>0.13001633404217569</v>
      </c>
      <c r="N276">
        <v>9.115065520176182E-3</v>
      </c>
      <c r="O276">
        <v>1.8824852128134868E-7</v>
      </c>
    </row>
    <row r="277" spans="1:15">
      <c r="A277" t="s">
        <v>420</v>
      </c>
      <c r="B277" t="s">
        <v>182</v>
      </c>
      <c r="C277">
        <v>110</v>
      </c>
      <c r="D277">
        <v>0.13505229854744982</v>
      </c>
      <c r="E277">
        <v>1</v>
      </c>
      <c r="F277">
        <v>1.1152573671486579E-2</v>
      </c>
      <c r="G277">
        <v>2.7855126091822054E-2</v>
      </c>
      <c r="H277">
        <v>0</v>
      </c>
      <c r="I277">
        <v>5.7064720877987522E-2</v>
      </c>
      <c r="J277">
        <v>1.8509350579955217E-4</v>
      </c>
      <c r="K277">
        <v>0</v>
      </c>
      <c r="L277">
        <v>5.4384731672044127E-2</v>
      </c>
      <c r="M277">
        <v>0.38054826703086808</v>
      </c>
      <c r="N277">
        <v>9.6784660710606872E-4</v>
      </c>
      <c r="O277">
        <v>0</v>
      </c>
    </row>
    <row r="278" spans="1:15">
      <c r="A278" t="s">
        <v>420</v>
      </c>
      <c r="B278" t="s">
        <v>182</v>
      </c>
      <c r="C278">
        <v>275</v>
      </c>
      <c r="D278">
        <v>0.14719839657175329</v>
      </c>
      <c r="E278">
        <v>1</v>
      </c>
      <c r="F278">
        <v>2.5143965615488598E-2</v>
      </c>
      <c r="G278">
        <v>3.766015479328709E-2</v>
      </c>
      <c r="H278">
        <v>0</v>
      </c>
      <c r="I278">
        <v>5.0397460122714212E-2</v>
      </c>
      <c r="J278">
        <v>2.2510407708454464E-4</v>
      </c>
      <c r="K278">
        <v>0</v>
      </c>
      <c r="L278">
        <v>3.7935386962273672E-2</v>
      </c>
      <c r="M278">
        <v>0.33752324217441132</v>
      </c>
      <c r="N278">
        <v>1.3454286794731193E-3</v>
      </c>
      <c r="O278">
        <v>3.1437462326687651E-3</v>
      </c>
    </row>
    <row r="279" spans="1:15">
      <c r="A279" t="s">
        <v>201</v>
      </c>
      <c r="B279" t="s">
        <v>182</v>
      </c>
      <c r="C279">
        <v>110</v>
      </c>
      <c r="D279">
        <v>0.13612311850613415</v>
      </c>
      <c r="E279">
        <v>1</v>
      </c>
      <c r="F279">
        <v>2.5143975842556586E-2</v>
      </c>
      <c r="G279">
        <v>3.8574295750868404E-2</v>
      </c>
      <c r="H279">
        <v>1.338495186845237E-2</v>
      </c>
      <c r="I279">
        <v>5.6179090136027732E-2</v>
      </c>
      <c r="J279">
        <v>1.764497962567988E-4</v>
      </c>
      <c r="K279">
        <v>0</v>
      </c>
      <c r="L279">
        <v>3.6943647533434987E-2</v>
      </c>
      <c r="M279">
        <v>0.21607422372658935</v>
      </c>
      <c r="N279">
        <v>3.2968567242342015E-6</v>
      </c>
      <c r="O279">
        <v>0</v>
      </c>
    </row>
    <row r="280" spans="1:15">
      <c r="A280" t="s">
        <v>201</v>
      </c>
      <c r="B280" t="s">
        <v>182</v>
      </c>
      <c r="C280">
        <v>275</v>
      </c>
      <c r="D280">
        <v>0.13612311850613415</v>
      </c>
      <c r="E280">
        <v>1</v>
      </c>
      <c r="F280">
        <v>2.5143975842556586E-2</v>
      </c>
      <c r="G280">
        <v>3.8574295750868404E-2</v>
      </c>
      <c r="H280">
        <v>1.338495186845237E-2</v>
      </c>
      <c r="I280">
        <v>5.6179090136027732E-2</v>
      </c>
      <c r="J280">
        <v>1.764497962567988E-4</v>
      </c>
      <c r="K280">
        <v>0</v>
      </c>
      <c r="L280">
        <v>3.6943647533434987E-2</v>
      </c>
      <c r="M280">
        <v>0.21607422372658935</v>
      </c>
      <c r="N280">
        <v>3.2968567242342015E-6</v>
      </c>
      <c r="O280">
        <v>0</v>
      </c>
    </row>
    <row r="281" spans="1:15">
      <c r="A281" t="s">
        <v>201</v>
      </c>
      <c r="B281" t="s">
        <v>182</v>
      </c>
      <c r="C281">
        <v>330</v>
      </c>
      <c r="D281">
        <v>0.13612311850613415</v>
      </c>
      <c r="E281">
        <v>1</v>
      </c>
      <c r="F281">
        <v>2.5143975842556586E-2</v>
      </c>
      <c r="G281">
        <v>3.8574295750868404E-2</v>
      </c>
      <c r="H281">
        <v>1.338495186845237E-2</v>
      </c>
      <c r="I281">
        <v>5.6179090136027732E-2</v>
      </c>
      <c r="J281">
        <v>1.764497962567988E-4</v>
      </c>
      <c r="K281">
        <v>0</v>
      </c>
      <c r="L281">
        <v>3.6943647533434987E-2</v>
      </c>
      <c r="M281">
        <v>0.21607422372658935</v>
      </c>
      <c r="N281">
        <v>3.2968567242342015E-6</v>
      </c>
      <c r="O281">
        <v>0</v>
      </c>
    </row>
    <row r="282" spans="1:15">
      <c r="A282" t="s">
        <v>183</v>
      </c>
      <c r="B282" t="s">
        <v>182</v>
      </c>
      <c r="C282">
        <v>330</v>
      </c>
      <c r="D282">
        <v>0.13901246878284754</v>
      </c>
      <c r="E282">
        <v>0.77759751479649597</v>
      </c>
      <c r="F282">
        <v>2.5143383568887633E-2</v>
      </c>
      <c r="G282">
        <v>4.3450638381348695E-2</v>
      </c>
      <c r="H282">
        <v>5.6238225586220459E-3</v>
      </c>
      <c r="I282">
        <v>5.5320427229103991E-2</v>
      </c>
      <c r="J282">
        <v>0</v>
      </c>
      <c r="K282">
        <v>0</v>
      </c>
      <c r="L282">
        <v>2.3298756535188325E-2</v>
      </c>
      <c r="M282">
        <v>0.18259845126211102</v>
      </c>
      <c r="N282">
        <v>4.2501170406581863E-5</v>
      </c>
      <c r="O282">
        <v>0</v>
      </c>
    </row>
    <row r="283" spans="1:15">
      <c r="A283" t="s">
        <v>195</v>
      </c>
      <c r="B283" t="s">
        <v>182</v>
      </c>
      <c r="C283">
        <v>110</v>
      </c>
      <c r="D283">
        <v>0.13659847558642063</v>
      </c>
      <c r="E283">
        <v>1</v>
      </c>
      <c r="F283">
        <v>2.5143851811998821E-2</v>
      </c>
      <c r="G283">
        <v>3.6652899036071919E-2</v>
      </c>
      <c r="H283">
        <v>4.1477601739220186E-3</v>
      </c>
      <c r="I283">
        <v>4.1861709487493008E-2</v>
      </c>
      <c r="J283">
        <v>7.0407124377166192E-5</v>
      </c>
      <c r="K283">
        <v>0</v>
      </c>
      <c r="L283">
        <v>4.9311857166855003E-2</v>
      </c>
      <c r="M283">
        <v>0.36807555024922545</v>
      </c>
      <c r="N283">
        <v>4.5765168593338237E-5</v>
      </c>
      <c r="O283">
        <v>0</v>
      </c>
    </row>
    <row r="284" spans="1:15">
      <c r="A284" t="s">
        <v>195</v>
      </c>
      <c r="B284" t="s">
        <v>182</v>
      </c>
      <c r="C284">
        <v>275</v>
      </c>
      <c r="D284">
        <v>0.13659847558642063</v>
      </c>
      <c r="E284">
        <v>1</v>
      </c>
      <c r="F284">
        <v>2.5143851811998821E-2</v>
      </c>
      <c r="G284">
        <v>3.6652899036071919E-2</v>
      </c>
      <c r="H284">
        <v>4.1477601739220186E-3</v>
      </c>
      <c r="I284">
        <v>4.1861709487493008E-2</v>
      </c>
      <c r="J284">
        <v>7.0407124377166192E-5</v>
      </c>
      <c r="K284">
        <v>0</v>
      </c>
      <c r="L284">
        <v>4.9311857166855003E-2</v>
      </c>
      <c r="M284">
        <v>0.36807555024922545</v>
      </c>
      <c r="N284">
        <v>4.5765168593338237E-5</v>
      </c>
      <c r="O284">
        <v>0</v>
      </c>
    </row>
    <row r="285" spans="1:15">
      <c r="A285" t="s">
        <v>421</v>
      </c>
      <c r="B285" t="s">
        <v>182</v>
      </c>
      <c r="C285">
        <v>132</v>
      </c>
      <c r="D285">
        <v>5.7407839228629756E-2</v>
      </c>
      <c r="E285">
        <v>0.75737290648744671</v>
      </c>
      <c r="F285">
        <v>1.9283184304186001E-2</v>
      </c>
      <c r="G285">
        <v>3.3506984779785864E-2</v>
      </c>
      <c r="H285">
        <v>0</v>
      </c>
      <c r="I285">
        <v>5.1999271649848543E-2</v>
      </c>
      <c r="J285">
        <v>1.4638334535076423E-6</v>
      </c>
      <c r="K285">
        <v>0</v>
      </c>
      <c r="L285">
        <v>4.2393805279817051E-2</v>
      </c>
      <c r="M285">
        <v>0.25585105196165936</v>
      </c>
      <c r="N285">
        <v>1.0318928465114509E-6</v>
      </c>
      <c r="O285">
        <v>0</v>
      </c>
    </row>
    <row r="286" spans="1:15">
      <c r="A286" t="s">
        <v>422</v>
      </c>
      <c r="B286" t="s">
        <v>182</v>
      </c>
      <c r="C286">
        <v>132</v>
      </c>
      <c r="D286">
        <v>0.11262720497455131</v>
      </c>
      <c r="E286">
        <v>0.86016621656438885</v>
      </c>
      <c r="F286">
        <v>2.8370180500097604E-2</v>
      </c>
      <c r="G286">
        <v>2.9972883293905916E-2</v>
      </c>
      <c r="H286">
        <v>5.6658923267010452E-3</v>
      </c>
      <c r="I286">
        <v>6.6947829089590252E-2</v>
      </c>
      <c r="J286">
        <v>7.3425632929930752E-5</v>
      </c>
      <c r="K286">
        <v>3.5059140349969381E-4</v>
      </c>
      <c r="L286">
        <v>5.3135532263657928E-2</v>
      </c>
      <c r="M286">
        <v>0.23240171318694663</v>
      </c>
      <c r="N286">
        <v>6.3125657195693885E-3</v>
      </c>
      <c r="O286">
        <v>3.2425198726309993E-3</v>
      </c>
    </row>
    <row r="287" spans="1:15">
      <c r="A287" t="s">
        <v>202</v>
      </c>
      <c r="B287" t="s">
        <v>182</v>
      </c>
      <c r="C287">
        <v>275</v>
      </c>
      <c r="D287">
        <v>0.12779057089157031</v>
      </c>
      <c r="E287">
        <v>1</v>
      </c>
      <c r="F287">
        <v>2.5144162495467481E-2</v>
      </c>
      <c r="G287">
        <v>3.3534027783800428E-2</v>
      </c>
      <c r="H287">
        <v>0</v>
      </c>
      <c r="I287">
        <v>6.0456095582846585E-2</v>
      </c>
      <c r="J287">
        <v>2.2603448739085807E-4</v>
      </c>
      <c r="K287">
        <v>0</v>
      </c>
      <c r="L287">
        <v>4.7289645378871127E-2</v>
      </c>
      <c r="M287">
        <v>0.28326299669352989</v>
      </c>
      <c r="N287">
        <v>1.6823187334353938E-4</v>
      </c>
      <c r="O287">
        <v>0</v>
      </c>
    </row>
    <row r="288" spans="1:15">
      <c r="A288" t="s">
        <v>423</v>
      </c>
      <c r="B288" t="s">
        <v>182</v>
      </c>
      <c r="C288">
        <v>132</v>
      </c>
      <c r="D288">
        <v>6.9898287167380058E-2</v>
      </c>
      <c r="E288">
        <v>0.75877739440485226</v>
      </c>
      <c r="F288">
        <v>3.4193609382910668E-2</v>
      </c>
      <c r="G288">
        <v>4.7836629048903366E-2</v>
      </c>
      <c r="H288">
        <v>0</v>
      </c>
      <c r="I288">
        <v>7.6286814591685417E-2</v>
      </c>
      <c r="J288">
        <v>0</v>
      </c>
      <c r="K288">
        <v>0</v>
      </c>
      <c r="L288">
        <v>2.0211492843950848E-2</v>
      </c>
      <c r="M288">
        <v>0.18896116942743582</v>
      </c>
      <c r="N288">
        <v>0</v>
      </c>
      <c r="O288">
        <v>0</v>
      </c>
    </row>
    <row r="289" spans="1:15">
      <c r="A289" t="s">
        <v>196</v>
      </c>
      <c r="B289" t="s">
        <v>182</v>
      </c>
      <c r="C289">
        <v>110</v>
      </c>
      <c r="D289">
        <v>0.12991709730853093</v>
      </c>
      <c r="E289">
        <v>1</v>
      </c>
      <c r="F289">
        <v>2.4979217403126384E-2</v>
      </c>
      <c r="G289">
        <v>3.8582971211783078E-2</v>
      </c>
      <c r="H289">
        <v>2.290303051454065E-3</v>
      </c>
      <c r="I289">
        <v>4.3066022596339751E-2</v>
      </c>
      <c r="J289">
        <v>4.3114585146672179E-5</v>
      </c>
      <c r="K289">
        <v>0</v>
      </c>
      <c r="L289">
        <v>4.832846158444825E-2</v>
      </c>
      <c r="M289">
        <v>0.34005910549422602</v>
      </c>
      <c r="N289">
        <v>0</v>
      </c>
      <c r="O289">
        <v>0</v>
      </c>
    </row>
    <row r="290" spans="1:15">
      <c r="A290" t="s">
        <v>196</v>
      </c>
      <c r="B290" t="s">
        <v>182</v>
      </c>
      <c r="C290">
        <v>275</v>
      </c>
      <c r="D290">
        <v>0.13750720115694531</v>
      </c>
      <c r="E290">
        <v>1</v>
      </c>
      <c r="F290">
        <v>2.5143835314311285E-2</v>
      </c>
      <c r="G290">
        <v>3.5936341448552511E-2</v>
      </c>
      <c r="H290">
        <v>9.6198708105303607E-3</v>
      </c>
      <c r="I290">
        <v>4.3753276401689405E-2</v>
      </c>
      <c r="J290">
        <v>4.496992275613702E-5</v>
      </c>
      <c r="K290">
        <v>0</v>
      </c>
      <c r="L290">
        <v>4.7765636316602189E-2</v>
      </c>
      <c r="M290">
        <v>0.34315904420104282</v>
      </c>
      <c r="N290">
        <v>5.2749965392710244E-5</v>
      </c>
      <c r="O290">
        <v>0</v>
      </c>
    </row>
    <row r="291" spans="1:15">
      <c r="A291" t="s">
        <v>203</v>
      </c>
      <c r="B291" t="s">
        <v>182</v>
      </c>
      <c r="C291">
        <v>110</v>
      </c>
      <c r="D291">
        <v>0.13505229854744982</v>
      </c>
      <c r="E291">
        <v>1</v>
      </c>
      <c r="F291">
        <v>1.1152573671486579E-2</v>
      </c>
      <c r="G291">
        <v>2.7855126091822054E-2</v>
      </c>
      <c r="H291">
        <v>0</v>
      </c>
      <c r="I291">
        <v>5.7064720877987522E-2</v>
      </c>
      <c r="J291">
        <v>1.8509350579955217E-4</v>
      </c>
      <c r="K291">
        <v>0</v>
      </c>
      <c r="L291">
        <v>5.4384731672044127E-2</v>
      </c>
      <c r="M291">
        <v>0.38054826703086808</v>
      </c>
      <c r="N291">
        <v>9.6784660710606872E-4</v>
      </c>
      <c r="O291">
        <v>0</v>
      </c>
    </row>
    <row r="292" spans="1:15">
      <c r="A292" t="s">
        <v>203</v>
      </c>
      <c r="B292" t="s">
        <v>182</v>
      </c>
      <c r="C292">
        <v>275</v>
      </c>
      <c r="D292">
        <v>0.1190055089090884</v>
      </c>
      <c r="E292">
        <v>1</v>
      </c>
      <c r="F292">
        <v>2.5143475166252656E-2</v>
      </c>
      <c r="G292">
        <v>2.7528519327435459E-2</v>
      </c>
      <c r="H292">
        <v>1.6657688132451919E-3</v>
      </c>
      <c r="I292">
        <v>6.088156481559736E-2</v>
      </c>
      <c r="J292">
        <v>1.0630273018414973E-4</v>
      </c>
      <c r="K292">
        <v>0</v>
      </c>
      <c r="L292">
        <v>4.6780126609516276E-2</v>
      </c>
      <c r="M292">
        <v>0.43665037073503876</v>
      </c>
      <c r="N292">
        <v>5.8571692829680439E-5</v>
      </c>
      <c r="O292">
        <v>0</v>
      </c>
    </row>
    <row r="293" spans="1:15">
      <c r="A293" t="s">
        <v>424</v>
      </c>
      <c r="B293" t="s">
        <v>182</v>
      </c>
      <c r="C293">
        <v>132</v>
      </c>
      <c r="D293">
        <v>5.7407839228629756E-2</v>
      </c>
      <c r="E293">
        <v>0.75737290648744671</v>
      </c>
      <c r="F293">
        <v>1.9283184304186001E-2</v>
      </c>
      <c r="G293">
        <v>3.3506984779785864E-2</v>
      </c>
      <c r="H293">
        <v>0</v>
      </c>
      <c r="I293">
        <v>5.1999271649848543E-2</v>
      </c>
      <c r="J293">
        <v>1.4638334535076423E-6</v>
      </c>
      <c r="K293">
        <v>0</v>
      </c>
      <c r="L293">
        <v>4.2393805279817051E-2</v>
      </c>
      <c r="M293">
        <v>0.25585105196165936</v>
      </c>
      <c r="N293">
        <v>1.0318928465114509E-6</v>
      </c>
      <c r="O293">
        <v>0</v>
      </c>
    </row>
    <row r="294" spans="1:15">
      <c r="A294" t="s">
        <v>424</v>
      </c>
      <c r="B294" t="s">
        <v>182</v>
      </c>
      <c r="C294">
        <v>275</v>
      </c>
      <c r="D294">
        <v>5.7407839228629756E-2</v>
      </c>
      <c r="E294">
        <v>0.75737290648744671</v>
      </c>
      <c r="F294">
        <v>1.9283184304186001E-2</v>
      </c>
      <c r="G294">
        <v>3.3506984779785864E-2</v>
      </c>
      <c r="H294">
        <v>0</v>
      </c>
      <c r="I294">
        <v>5.1999271649848543E-2</v>
      </c>
      <c r="J294">
        <v>1.4638334535076423E-6</v>
      </c>
      <c r="K294">
        <v>0</v>
      </c>
      <c r="L294">
        <v>4.2393805279817051E-2</v>
      </c>
      <c r="M294">
        <v>0.25585105196165936</v>
      </c>
      <c r="N294">
        <v>1.0318928465114509E-6</v>
      </c>
      <c r="O294">
        <v>0</v>
      </c>
    </row>
    <row r="295" spans="1:15">
      <c r="A295" t="s">
        <v>425</v>
      </c>
      <c r="B295" t="s">
        <v>182</v>
      </c>
      <c r="C295">
        <v>132</v>
      </c>
      <c r="D295">
        <v>5.7407839228629756E-2</v>
      </c>
      <c r="E295">
        <v>0.75737290648744671</v>
      </c>
      <c r="F295">
        <v>1.9283184304186001E-2</v>
      </c>
      <c r="G295">
        <v>3.3506984779785864E-2</v>
      </c>
      <c r="H295">
        <v>0</v>
      </c>
      <c r="I295">
        <v>5.1999271649848543E-2</v>
      </c>
      <c r="J295">
        <v>1.4638334535076423E-6</v>
      </c>
      <c r="K295">
        <v>0</v>
      </c>
      <c r="L295">
        <v>4.2393805279817051E-2</v>
      </c>
      <c r="M295">
        <v>0.25585105196165936</v>
      </c>
      <c r="N295">
        <v>1.0318928465114509E-6</v>
      </c>
      <c r="O295">
        <v>0</v>
      </c>
    </row>
    <row r="296" spans="1:15">
      <c r="A296" t="s">
        <v>426</v>
      </c>
      <c r="B296" t="s">
        <v>182</v>
      </c>
      <c r="C296">
        <v>275</v>
      </c>
      <c r="D296">
        <v>0.14240047045963958</v>
      </c>
      <c r="E296">
        <v>0.96393940597848504</v>
      </c>
      <c r="F296">
        <v>2.5139691951135607E-2</v>
      </c>
      <c r="G296">
        <v>4.5075196791737084E-2</v>
      </c>
      <c r="H296">
        <v>1.5723551790363562E-2</v>
      </c>
      <c r="I296">
        <v>6.381675068682395E-2</v>
      </c>
      <c r="J296">
        <v>1.7483814895408916E-4</v>
      </c>
      <c r="K296">
        <v>0</v>
      </c>
      <c r="L296">
        <v>1.1933638943775395E-2</v>
      </c>
      <c r="M296">
        <v>0.16193422616581488</v>
      </c>
      <c r="N296">
        <v>4.2045678948648564E-6</v>
      </c>
      <c r="O296">
        <v>0</v>
      </c>
    </row>
    <row r="297" spans="1:15">
      <c r="A297" t="s">
        <v>204</v>
      </c>
      <c r="B297" t="s">
        <v>182</v>
      </c>
      <c r="C297">
        <v>132</v>
      </c>
      <c r="D297">
        <v>0.14428244631131582</v>
      </c>
      <c r="E297">
        <v>1</v>
      </c>
      <c r="F297">
        <v>2.5143098565546473E-2</v>
      </c>
      <c r="G297">
        <v>4.1753787232086122E-2</v>
      </c>
      <c r="H297">
        <v>8.2190710704202318E-3</v>
      </c>
      <c r="I297">
        <v>6.4371919388368268E-2</v>
      </c>
      <c r="J297">
        <v>0</v>
      </c>
      <c r="K297">
        <v>0</v>
      </c>
      <c r="L297">
        <v>4.9086156815362957E-2</v>
      </c>
      <c r="M297">
        <v>0.40389779640885887</v>
      </c>
      <c r="N297">
        <v>5.6871594684652838E-5</v>
      </c>
      <c r="O297">
        <v>0</v>
      </c>
    </row>
    <row r="298" spans="1:15">
      <c r="A298" t="s">
        <v>204</v>
      </c>
      <c r="B298" t="s">
        <v>182</v>
      </c>
      <c r="C298">
        <v>275</v>
      </c>
      <c r="D298">
        <v>0.14785795684367439</v>
      </c>
      <c r="E298">
        <v>1</v>
      </c>
      <c r="F298">
        <v>2.5143161729053211E-2</v>
      </c>
      <c r="G298">
        <v>5.0215229572333445E-2</v>
      </c>
      <c r="H298">
        <v>0</v>
      </c>
      <c r="I298">
        <v>6.4970234932106879E-2</v>
      </c>
      <c r="J298">
        <v>1.7937483525937108E-4</v>
      </c>
      <c r="K298">
        <v>0</v>
      </c>
      <c r="L298">
        <v>4.7959505495985405E-2</v>
      </c>
      <c r="M298">
        <v>0.35520532055887299</v>
      </c>
      <c r="N298">
        <v>1.5235603340157646E-4</v>
      </c>
      <c r="O298">
        <v>0</v>
      </c>
    </row>
    <row r="299" spans="1:15">
      <c r="A299" t="s">
        <v>427</v>
      </c>
      <c r="B299" t="s">
        <v>182</v>
      </c>
      <c r="C299">
        <v>132</v>
      </c>
      <c r="D299">
        <v>5.7407839228629756E-2</v>
      </c>
      <c r="E299">
        <v>0.75737290648744671</v>
      </c>
      <c r="F299">
        <v>1.9283184304186001E-2</v>
      </c>
      <c r="G299">
        <v>3.3506984779785864E-2</v>
      </c>
      <c r="H299">
        <v>0</v>
      </c>
      <c r="I299">
        <v>5.1999271649848543E-2</v>
      </c>
      <c r="J299">
        <v>1.4638334535076423E-6</v>
      </c>
      <c r="K299">
        <v>0</v>
      </c>
      <c r="L299">
        <v>4.2393805279817051E-2</v>
      </c>
      <c r="M299">
        <v>0.25585105196165936</v>
      </c>
      <c r="N299">
        <v>1.0318928465114509E-6</v>
      </c>
      <c r="O299">
        <v>0</v>
      </c>
    </row>
    <row r="300" spans="1:15">
      <c r="A300" t="s">
        <v>428</v>
      </c>
      <c r="B300" t="s">
        <v>182</v>
      </c>
      <c r="C300">
        <v>275</v>
      </c>
      <c r="D300">
        <v>4.1736344420700115E-2</v>
      </c>
      <c r="E300">
        <v>0.74142546556065847</v>
      </c>
      <c r="F300">
        <v>3.1723422142887127E-2</v>
      </c>
      <c r="G300">
        <v>4.7254748852785584E-2</v>
      </c>
      <c r="H300">
        <v>5.5586557927301602E-3</v>
      </c>
      <c r="I300">
        <v>4.1171916794146807E-2</v>
      </c>
      <c r="J300">
        <v>0</v>
      </c>
      <c r="K300">
        <v>0</v>
      </c>
      <c r="L300">
        <v>1.8153731104408752E-2</v>
      </c>
      <c r="M300">
        <v>0.17602098377852265</v>
      </c>
      <c r="N300">
        <v>2.1960534074204306E-3</v>
      </c>
      <c r="O300">
        <v>4.0195154130365941E-3</v>
      </c>
    </row>
    <row r="301" spans="1:15">
      <c r="A301" t="s">
        <v>205</v>
      </c>
      <c r="B301" t="s">
        <v>182</v>
      </c>
      <c r="C301">
        <v>110</v>
      </c>
      <c r="D301">
        <v>0.13505229854744982</v>
      </c>
      <c r="E301">
        <v>1</v>
      </c>
      <c r="F301">
        <v>1.1152573671486579E-2</v>
      </c>
      <c r="G301">
        <v>2.7855126091822054E-2</v>
      </c>
      <c r="H301">
        <v>0</v>
      </c>
      <c r="I301">
        <v>5.7064720877987522E-2</v>
      </c>
      <c r="J301">
        <v>1.8509350579955217E-4</v>
      </c>
      <c r="K301">
        <v>0</v>
      </c>
      <c r="L301">
        <v>5.4384731672044127E-2</v>
      </c>
      <c r="M301">
        <v>0.38054826703086808</v>
      </c>
      <c r="N301">
        <v>9.6784660710606872E-4</v>
      </c>
      <c r="O301">
        <v>0</v>
      </c>
    </row>
    <row r="302" spans="1:15">
      <c r="A302" t="s">
        <v>205</v>
      </c>
      <c r="B302" t="s">
        <v>182</v>
      </c>
      <c r="C302">
        <v>275</v>
      </c>
      <c r="D302">
        <v>0.13729361688986086</v>
      </c>
      <c r="E302">
        <v>1</v>
      </c>
      <c r="F302">
        <v>2.5144095023796255E-2</v>
      </c>
      <c r="G302">
        <v>4.5697126897814244E-2</v>
      </c>
      <c r="H302">
        <v>1.4088859345834041E-2</v>
      </c>
      <c r="I302">
        <v>5.8154035590216188E-2</v>
      </c>
      <c r="J302">
        <v>2.2347747750858834E-4</v>
      </c>
      <c r="K302">
        <v>0</v>
      </c>
      <c r="L302">
        <v>4.4331183139907165E-2</v>
      </c>
      <c r="M302">
        <v>0.32917653595382995</v>
      </c>
      <c r="N302">
        <v>2.3717419092052789E-3</v>
      </c>
      <c r="O302">
        <v>5.5387222823497331E-4</v>
      </c>
    </row>
    <row r="303" spans="1:15">
      <c r="A303" t="s">
        <v>208</v>
      </c>
      <c r="B303" t="s">
        <v>182</v>
      </c>
      <c r="C303">
        <v>132</v>
      </c>
      <c r="D303">
        <v>6.9898287167380058E-2</v>
      </c>
      <c r="E303">
        <v>0.75877739440485226</v>
      </c>
      <c r="F303">
        <v>3.4193609382910668E-2</v>
      </c>
      <c r="G303">
        <v>4.7836629048903366E-2</v>
      </c>
      <c r="H303">
        <v>0</v>
      </c>
      <c r="I303">
        <v>7.6286814591685417E-2</v>
      </c>
      <c r="J303">
        <v>0</v>
      </c>
      <c r="K303">
        <v>0</v>
      </c>
      <c r="L303">
        <v>2.0211492843950848E-2</v>
      </c>
      <c r="M303">
        <v>0.18896116942743582</v>
      </c>
      <c r="N303">
        <v>0</v>
      </c>
      <c r="O303">
        <v>0</v>
      </c>
    </row>
    <row r="304" spans="1:15">
      <c r="A304" t="s">
        <v>208</v>
      </c>
      <c r="B304" t="s">
        <v>182</v>
      </c>
      <c r="C304">
        <v>275</v>
      </c>
      <c r="D304">
        <v>6.9898287167380058E-2</v>
      </c>
      <c r="E304">
        <v>0.75877739440485226</v>
      </c>
      <c r="F304">
        <v>3.4193609382910668E-2</v>
      </c>
      <c r="G304">
        <v>4.7836629048903366E-2</v>
      </c>
      <c r="H304">
        <v>0</v>
      </c>
      <c r="I304">
        <v>7.6286814591685417E-2</v>
      </c>
      <c r="J304">
        <v>0</v>
      </c>
      <c r="K304">
        <v>0</v>
      </c>
      <c r="L304">
        <v>2.0211492843950848E-2</v>
      </c>
      <c r="M304">
        <v>0.18896116942743582</v>
      </c>
      <c r="N304">
        <v>0</v>
      </c>
      <c r="O304">
        <v>0</v>
      </c>
    </row>
    <row r="305" spans="1:15">
      <c r="A305" t="s">
        <v>206</v>
      </c>
      <c r="B305" t="s">
        <v>182</v>
      </c>
      <c r="C305">
        <v>132</v>
      </c>
      <c r="D305">
        <v>0.14465706631270364</v>
      </c>
      <c r="E305">
        <v>1</v>
      </c>
      <c r="F305">
        <v>2.5144130739672484E-2</v>
      </c>
      <c r="G305">
        <v>4.4744494480963411E-2</v>
      </c>
      <c r="H305">
        <v>0</v>
      </c>
      <c r="I305">
        <v>6.6199773019956124E-2</v>
      </c>
      <c r="J305">
        <v>2.2292398903565975E-4</v>
      </c>
      <c r="K305">
        <v>0</v>
      </c>
      <c r="L305">
        <v>4.7867578307941437E-2</v>
      </c>
      <c r="M305">
        <v>0.38915190679916195</v>
      </c>
      <c r="N305">
        <v>0</v>
      </c>
      <c r="O305">
        <v>0</v>
      </c>
    </row>
    <row r="306" spans="1:15">
      <c r="A306" t="s">
        <v>206</v>
      </c>
      <c r="B306" t="s">
        <v>182</v>
      </c>
      <c r="C306">
        <v>275</v>
      </c>
      <c r="D306">
        <v>0.14465706631270364</v>
      </c>
      <c r="E306">
        <v>1</v>
      </c>
      <c r="F306">
        <v>2.5144130739672484E-2</v>
      </c>
      <c r="G306">
        <v>4.4744494480963411E-2</v>
      </c>
      <c r="H306">
        <v>0</v>
      </c>
      <c r="I306">
        <v>6.6199773019956124E-2</v>
      </c>
      <c r="J306">
        <v>2.2292398903565975E-4</v>
      </c>
      <c r="K306">
        <v>0</v>
      </c>
      <c r="L306">
        <v>4.7867578307941437E-2</v>
      </c>
      <c r="M306">
        <v>0.38915190679916195</v>
      </c>
      <c r="N306">
        <v>0</v>
      </c>
      <c r="O306">
        <v>0</v>
      </c>
    </row>
    <row r="307" spans="1:15">
      <c r="A307" t="s">
        <v>189</v>
      </c>
      <c r="B307" t="s">
        <v>182</v>
      </c>
      <c r="C307">
        <v>275</v>
      </c>
      <c r="D307">
        <v>7.0896751290662738E-2</v>
      </c>
      <c r="E307">
        <v>0.76373815059343686</v>
      </c>
      <c r="F307">
        <v>1.9430194502610999E-2</v>
      </c>
      <c r="G307">
        <v>2.1964758459526137E-2</v>
      </c>
      <c r="H307">
        <v>3.3137540764582125E-3</v>
      </c>
      <c r="I307">
        <v>5.0379863405481458E-2</v>
      </c>
      <c r="J307">
        <v>1.3014741316283828E-5</v>
      </c>
      <c r="K307">
        <v>0</v>
      </c>
      <c r="L307">
        <v>3.2520151676435842E-2</v>
      </c>
      <c r="M307">
        <v>0.22106905620393263</v>
      </c>
      <c r="N307">
        <v>6.3168240512143188E-3</v>
      </c>
      <c r="O307">
        <v>4.8515649463166978E-3</v>
      </c>
    </row>
    <row r="308" spans="1:15">
      <c r="A308" t="s">
        <v>429</v>
      </c>
      <c r="B308" t="s">
        <v>182</v>
      </c>
      <c r="C308">
        <v>132</v>
      </c>
      <c r="D308">
        <v>5.7407839228629756E-2</v>
      </c>
      <c r="E308">
        <v>0.75737290648744671</v>
      </c>
      <c r="F308">
        <v>1.9283184304186001E-2</v>
      </c>
      <c r="G308">
        <v>3.3506984779785864E-2</v>
      </c>
      <c r="H308">
        <v>0</v>
      </c>
      <c r="I308">
        <v>5.1999271649848543E-2</v>
      </c>
      <c r="J308">
        <v>1.4638334535076423E-6</v>
      </c>
      <c r="K308">
        <v>0</v>
      </c>
      <c r="L308">
        <v>4.2393805279817051E-2</v>
      </c>
      <c r="M308">
        <v>0.25585105196165936</v>
      </c>
      <c r="N308">
        <v>1.0318928465114509E-6</v>
      </c>
      <c r="O308">
        <v>0</v>
      </c>
    </row>
    <row r="309" spans="1:15">
      <c r="A309" t="s">
        <v>207</v>
      </c>
      <c r="B309" t="s">
        <v>182</v>
      </c>
      <c r="C309">
        <v>132</v>
      </c>
      <c r="D309">
        <v>5.7407839228629756E-2</v>
      </c>
      <c r="E309">
        <v>0.75737290648744671</v>
      </c>
      <c r="F309">
        <v>1.9283184304186001E-2</v>
      </c>
      <c r="G309">
        <v>3.3506984779785864E-2</v>
      </c>
      <c r="H309">
        <v>0</v>
      </c>
      <c r="I309">
        <v>5.1999271649848543E-2</v>
      </c>
      <c r="J309">
        <v>1.4638334535076423E-6</v>
      </c>
      <c r="K309">
        <v>0</v>
      </c>
      <c r="L309">
        <v>4.2393805279817051E-2</v>
      </c>
      <c r="M309">
        <v>0.25585105196165936</v>
      </c>
      <c r="N309">
        <v>1.0318928465114509E-6</v>
      </c>
      <c r="O309">
        <v>0</v>
      </c>
    </row>
    <row r="310" spans="1:15">
      <c r="A310" t="s">
        <v>207</v>
      </c>
      <c r="B310" t="s">
        <v>182</v>
      </c>
      <c r="C310">
        <v>275</v>
      </c>
      <c r="D310">
        <v>5.7407839228629756E-2</v>
      </c>
      <c r="E310">
        <v>0.75737290648744671</v>
      </c>
      <c r="F310">
        <v>1.9283184304186001E-2</v>
      </c>
      <c r="G310">
        <v>3.3506984779785864E-2</v>
      </c>
      <c r="H310">
        <v>0</v>
      </c>
      <c r="I310">
        <v>5.1999271649848543E-2</v>
      </c>
      <c r="J310">
        <v>1.4638334535076423E-6</v>
      </c>
      <c r="K310">
        <v>0</v>
      </c>
      <c r="L310">
        <v>4.2393805279817051E-2</v>
      </c>
      <c r="M310">
        <v>0.25585105196165936</v>
      </c>
      <c r="N310">
        <v>1.0318928465114509E-6</v>
      </c>
      <c r="O310">
        <v>0</v>
      </c>
    </row>
    <row r="311" spans="1:15">
      <c r="A311" t="s">
        <v>430</v>
      </c>
      <c r="B311" t="s">
        <v>182</v>
      </c>
      <c r="C311">
        <v>275</v>
      </c>
      <c r="D311">
        <v>0.14719839657175329</v>
      </c>
      <c r="E311">
        <v>1</v>
      </c>
      <c r="F311">
        <v>2.5143965615488598E-2</v>
      </c>
      <c r="G311">
        <v>3.766015479328709E-2</v>
      </c>
      <c r="H311">
        <v>0</v>
      </c>
      <c r="I311">
        <v>5.0397460122714212E-2</v>
      </c>
      <c r="J311">
        <v>2.2510407708454464E-4</v>
      </c>
      <c r="K311">
        <v>0</v>
      </c>
      <c r="L311">
        <v>3.7935386962273672E-2</v>
      </c>
      <c r="M311">
        <v>0.33752324217441132</v>
      </c>
      <c r="N311">
        <v>1.3454286794731193E-3</v>
      </c>
      <c r="O311">
        <v>3.1437462326687651E-3</v>
      </c>
    </row>
    <row r="312" spans="1:15">
      <c r="A312" t="s">
        <v>210</v>
      </c>
      <c r="B312" t="s">
        <v>182</v>
      </c>
      <c r="C312">
        <v>275</v>
      </c>
      <c r="D312">
        <v>0.12390873614012432</v>
      </c>
      <c r="E312">
        <v>0.99104843544143895</v>
      </c>
      <c r="F312">
        <v>2.5143813806435673E-2</v>
      </c>
      <c r="G312">
        <v>3.1581101210524203E-2</v>
      </c>
      <c r="H312">
        <v>0</v>
      </c>
      <c r="I312">
        <v>5.7463625791267771E-2</v>
      </c>
      <c r="J312">
        <v>2.2752902155053045E-4</v>
      </c>
      <c r="K312">
        <v>0</v>
      </c>
      <c r="L312">
        <v>4.7095945190320586E-2</v>
      </c>
      <c r="M312">
        <v>0.21571350563007896</v>
      </c>
      <c r="N312">
        <v>3.4361986858351943E-3</v>
      </c>
      <c r="O312">
        <v>8.062408778512155E-4</v>
      </c>
    </row>
    <row r="313" spans="1:15">
      <c r="A313" t="s">
        <v>431</v>
      </c>
      <c r="B313" t="s">
        <v>182</v>
      </c>
      <c r="C313">
        <v>132</v>
      </c>
      <c r="D313">
        <v>0.14965433961648847</v>
      </c>
      <c r="E313">
        <v>1</v>
      </c>
      <c r="F313">
        <v>1.1153755631194615E-2</v>
      </c>
      <c r="G313">
        <v>1.9972536428150632E-2</v>
      </c>
      <c r="H313">
        <v>1.297187049487809E-2</v>
      </c>
      <c r="I313">
        <v>6.4760091286437838E-2</v>
      </c>
      <c r="J313">
        <v>8.3919827598154972E-5</v>
      </c>
      <c r="K313">
        <v>0</v>
      </c>
      <c r="L313">
        <v>3.3218744917010351E-2</v>
      </c>
      <c r="M313">
        <v>0.35507744503891775</v>
      </c>
      <c r="N313">
        <v>8.7933219873425131E-5</v>
      </c>
      <c r="O313">
        <v>0</v>
      </c>
    </row>
    <row r="314" spans="1:15">
      <c r="A314" t="s">
        <v>431</v>
      </c>
      <c r="B314" t="s">
        <v>182</v>
      </c>
      <c r="C314">
        <v>275</v>
      </c>
      <c r="D314">
        <v>0.14785795684367439</v>
      </c>
      <c r="E314">
        <v>1</v>
      </c>
      <c r="F314">
        <v>2.5143161729053211E-2</v>
      </c>
      <c r="G314">
        <v>5.0215229572333445E-2</v>
      </c>
      <c r="H314">
        <v>0</v>
      </c>
      <c r="I314">
        <v>6.4970234932106879E-2</v>
      </c>
      <c r="J314">
        <v>1.7937483525937108E-4</v>
      </c>
      <c r="K314">
        <v>0</v>
      </c>
      <c r="L314">
        <v>4.7959505495985405E-2</v>
      </c>
      <c r="M314">
        <v>0.35520532055887299</v>
      </c>
      <c r="N314">
        <v>1.5235603340157646E-4</v>
      </c>
      <c r="O314">
        <v>0</v>
      </c>
    </row>
    <row r="315" spans="1:15">
      <c r="A315" t="s">
        <v>432</v>
      </c>
      <c r="B315" t="s">
        <v>182</v>
      </c>
      <c r="C315">
        <v>132</v>
      </c>
      <c r="D315">
        <v>6.9898287167380058E-2</v>
      </c>
      <c r="E315">
        <v>0.75877739440485226</v>
      </c>
      <c r="F315">
        <v>3.4193609382910668E-2</v>
      </c>
      <c r="G315">
        <v>4.7836629048903366E-2</v>
      </c>
      <c r="H315">
        <v>0</v>
      </c>
      <c r="I315">
        <v>7.6286814591685417E-2</v>
      </c>
      <c r="J315">
        <v>0</v>
      </c>
      <c r="K315">
        <v>0</v>
      </c>
      <c r="L315">
        <v>2.0211492843950848E-2</v>
      </c>
      <c r="M315">
        <v>0.18896116942743582</v>
      </c>
      <c r="N315">
        <v>0</v>
      </c>
      <c r="O315">
        <v>0</v>
      </c>
    </row>
    <row r="316" spans="1:15">
      <c r="A316" t="s">
        <v>209</v>
      </c>
      <c r="B316" t="s">
        <v>182</v>
      </c>
      <c r="C316">
        <v>132</v>
      </c>
      <c r="D316">
        <v>6.0471710377160155E-2</v>
      </c>
      <c r="E316">
        <v>0.7586373638897792</v>
      </c>
      <c r="F316">
        <v>3.419812251960009E-2</v>
      </c>
      <c r="G316">
        <v>3.8336855095144812E-2</v>
      </c>
      <c r="H316">
        <v>0</v>
      </c>
      <c r="I316">
        <v>7.7322133346247587E-2</v>
      </c>
      <c r="J316">
        <v>8.4569819977171187E-6</v>
      </c>
      <c r="K316">
        <v>0</v>
      </c>
      <c r="L316">
        <v>7.5405935922535222E-3</v>
      </c>
      <c r="M316">
        <v>0.14627571528009731</v>
      </c>
      <c r="N316">
        <v>6.3551780619673587E-6</v>
      </c>
      <c r="O316">
        <v>0</v>
      </c>
    </row>
    <row r="317" spans="1:15">
      <c r="A317" t="s">
        <v>433</v>
      </c>
      <c r="B317" t="s">
        <v>182</v>
      </c>
      <c r="C317">
        <v>132</v>
      </c>
      <c r="D317">
        <v>6.9898287167380058E-2</v>
      </c>
      <c r="E317">
        <v>0.75877739440485226</v>
      </c>
      <c r="F317">
        <v>3.4193609382910668E-2</v>
      </c>
      <c r="G317">
        <v>4.7836629048903366E-2</v>
      </c>
      <c r="H317">
        <v>0</v>
      </c>
      <c r="I317">
        <v>7.6286814591685417E-2</v>
      </c>
      <c r="J317">
        <v>0</v>
      </c>
      <c r="K317">
        <v>0</v>
      </c>
      <c r="L317">
        <v>2.0211492843950848E-2</v>
      </c>
      <c r="M317">
        <v>0.18896116942743582</v>
      </c>
      <c r="N317">
        <v>0</v>
      </c>
      <c r="O317">
        <v>0</v>
      </c>
    </row>
    <row r="318" spans="1:15">
      <c r="A318" t="s">
        <v>434</v>
      </c>
      <c r="B318" t="s">
        <v>182</v>
      </c>
      <c r="C318">
        <v>132</v>
      </c>
      <c r="D318">
        <v>0.14516922456613754</v>
      </c>
      <c r="E318">
        <v>1</v>
      </c>
      <c r="F318">
        <v>1.1163258155157507E-2</v>
      </c>
      <c r="G318">
        <v>2.0588788167708188E-2</v>
      </c>
      <c r="H318">
        <v>1.8328310556735661E-2</v>
      </c>
      <c r="I318">
        <v>6.4504765247288418E-2</v>
      </c>
      <c r="J318">
        <v>1.7939873747947963E-4</v>
      </c>
      <c r="K318">
        <v>0</v>
      </c>
      <c r="L318">
        <v>4.3934733123056353E-2</v>
      </c>
      <c r="M318">
        <v>0.36585306105016019</v>
      </c>
      <c r="N318">
        <v>9.827135065597326E-5</v>
      </c>
      <c r="O318">
        <v>0</v>
      </c>
    </row>
    <row r="319" spans="1:15">
      <c r="A319" t="s">
        <v>435</v>
      </c>
      <c r="B319" t="s">
        <v>182</v>
      </c>
      <c r="C319">
        <v>132</v>
      </c>
      <c r="D319">
        <v>6.0471710377160155E-2</v>
      </c>
      <c r="E319">
        <v>0.7586373638897792</v>
      </c>
      <c r="F319">
        <v>3.419812251960009E-2</v>
      </c>
      <c r="G319">
        <v>3.8336855095144812E-2</v>
      </c>
      <c r="H319">
        <v>0</v>
      </c>
      <c r="I319">
        <v>7.7322133346247587E-2</v>
      </c>
      <c r="J319">
        <v>8.4569819977171187E-6</v>
      </c>
      <c r="K319">
        <v>0</v>
      </c>
      <c r="L319">
        <v>7.5405935922535222E-3</v>
      </c>
      <c r="M319">
        <v>0.14627571528009731</v>
      </c>
      <c r="N319">
        <v>6.3551780619673587E-6</v>
      </c>
      <c r="O319">
        <v>0</v>
      </c>
    </row>
    <row r="320" spans="1:15">
      <c r="A320" t="s">
        <v>436</v>
      </c>
      <c r="B320" t="s">
        <v>182</v>
      </c>
      <c r="C320">
        <v>275</v>
      </c>
      <c r="D320">
        <v>5.5416750209880079E-2</v>
      </c>
      <c r="E320">
        <v>0.75868424505631693</v>
      </c>
      <c r="F320">
        <v>3.4029383192141834E-2</v>
      </c>
      <c r="G320">
        <v>2.6178597663585088E-2</v>
      </c>
      <c r="H320">
        <v>0</v>
      </c>
      <c r="I320">
        <v>5.9720093165793839E-2</v>
      </c>
      <c r="J320">
        <v>1.2162329009146075E-5</v>
      </c>
      <c r="K320">
        <v>0</v>
      </c>
      <c r="L320">
        <v>1.3812424088299607E-2</v>
      </c>
      <c r="M320">
        <v>9.2214026360659465E-2</v>
      </c>
      <c r="N320">
        <v>4.1798281662708973E-6</v>
      </c>
      <c r="O320">
        <v>0</v>
      </c>
    </row>
    <row r="321" spans="1:15">
      <c r="A321" t="s">
        <v>437</v>
      </c>
      <c r="B321" t="s">
        <v>182</v>
      </c>
      <c r="C321">
        <v>275</v>
      </c>
      <c r="D321">
        <v>6.0899449393042489E-2</v>
      </c>
      <c r="E321">
        <v>0.75816261709504262</v>
      </c>
      <c r="F321">
        <v>3.4193256851722822E-2</v>
      </c>
      <c r="G321">
        <v>3.3456543518235612E-2</v>
      </c>
      <c r="H321">
        <v>7.5445770934578198E-3</v>
      </c>
      <c r="I321">
        <v>5.8155711710342388E-2</v>
      </c>
      <c r="J321">
        <v>8.6385187325673894E-6</v>
      </c>
      <c r="K321">
        <v>0</v>
      </c>
      <c r="L321">
        <v>6.7346770635390149E-3</v>
      </c>
      <c r="M321">
        <v>0.12004741188978882</v>
      </c>
      <c r="N321">
        <v>0</v>
      </c>
      <c r="O321">
        <v>0</v>
      </c>
    </row>
    <row r="322" spans="1:15">
      <c r="A322" t="s">
        <v>438</v>
      </c>
      <c r="B322" t="s">
        <v>182</v>
      </c>
      <c r="C322">
        <v>132</v>
      </c>
      <c r="D322">
        <v>0.14240047045963958</v>
      </c>
      <c r="E322">
        <v>0.96393940597848504</v>
      </c>
      <c r="F322">
        <v>2.5139691951135607E-2</v>
      </c>
      <c r="G322">
        <v>4.5075196791737084E-2</v>
      </c>
      <c r="H322">
        <v>1.5723551790363562E-2</v>
      </c>
      <c r="I322">
        <v>6.381675068682395E-2</v>
      </c>
      <c r="J322">
        <v>1.7483814895408916E-4</v>
      </c>
      <c r="K322">
        <v>0</v>
      </c>
      <c r="L322">
        <v>1.1933638943775395E-2</v>
      </c>
      <c r="M322">
        <v>0.16193422616581488</v>
      </c>
      <c r="N322">
        <v>4.2045678948648564E-6</v>
      </c>
      <c r="O322">
        <v>0</v>
      </c>
    </row>
    <row r="323" spans="1:15">
      <c r="A323" t="s">
        <v>438</v>
      </c>
      <c r="B323" t="s">
        <v>182</v>
      </c>
      <c r="C323">
        <v>275</v>
      </c>
      <c r="D323">
        <v>0.14240047045963958</v>
      </c>
      <c r="E323">
        <v>0.96393940597848504</v>
      </c>
      <c r="F323">
        <v>2.5139691951135607E-2</v>
      </c>
      <c r="G323">
        <v>4.5075196791737084E-2</v>
      </c>
      <c r="H323">
        <v>1.5723551790363562E-2</v>
      </c>
      <c r="I323">
        <v>6.381675068682395E-2</v>
      </c>
      <c r="J323">
        <v>1.7483814895408916E-4</v>
      </c>
      <c r="K323">
        <v>0</v>
      </c>
      <c r="L323">
        <v>1.1933638943775395E-2</v>
      </c>
      <c r="M323">
        <v>0.16193422616581488</v>
      </c>
      <c r="N323">
        <v>4.2045678948648564E-6</v>
      </c>
      <c r="O323">
        <v>0</v>
      </c>
    </row>
    <row r="324" spans="1:15">
      <c r="A324" t="s">
        <v>184</v>
      </c>
      <c r="B324" t="s">
        <v>182</v>
      </c>
      <c r="C324">
        <v>275</v>
      </c>
      <c r="D324">
        <v>0.12991588039637017</v>
      </c>
      <c r="E324">
        <v>0.962182571997375</v>
      </c>
      <c r="F324">
        <v>1.1151257104886566E-2</v>
      </c>
      <c r="G324">
        <v>2.5513360202806194E-2</v>
      </c>
      <c r="H324">
        <v>5.7316017563741577E-5</v>
      </c>
      <c r="I324">
        <v>6.640245260322504E-2</v>
      </c>
      <c r="J324">
        <v>1.764151518073816E-4</v>
      </c>
      <c r="K324">
        <v>0</v>
      </c>
      <c r="L324">
        <v>1.5433354093368344E-2</v>
      </c>
      <c r="M324">
        <v>0.13882953121018046</v>
      </c>
      <c r="N324">
        <v>1.9325930141933421E-5</v>
      </c>
      <c r="O324">
        <v>0</v>
      </c>
    </row>
    <row r="325" spans="1:15">
      <c r="A325" t="s">
        <v>439</v>
      </c>
      <c r="B325" t="s">
        <v>182</v>
      </c>
      <c r="C325">
        <v>275</v>
      </c>
      <c r="D325">
        <v>0.12779057089157031</v>
      </c>
      <c r="E325">
        <v>1</v>
      </c>
      <c r="F325">
        <v>2.5144162495467481E-2</v>
      </c>
      <c r="G325">
        <v>3.3534027783800428E-2</v>
      </c>
      <c r="H325">
        <v>0</v>
      </c>
      <c r="I325">
        <v>6.0456095582846585E-2</v>
      </c>
      <c r="J325">
        <v>2.2603448739085807E-4</v>
      </c>
      <c r="K325">
        <v>0</v>
      </c>
      <c r="L325">
        <v>4.7289645378871127E-2</v>
      </c>
      <c r="M325">
        <v>0.28326299669352989</v>
      </c>
      <c r="N325">
        <v>1.6823187334353938E-4</v>
      </c>
      <c r="O325">
        <v>0</v>
      </c>
    </row>
    <row r="326" spans="1:15">
      <c r="A326" t="s">
        <v>214</v>
      </c>
      <c r="B326" t="s">
        <v>182</v>
      </c>
      <c r="C326">
        <v>132</v>
      </c>
      <c r="D326">
        <v>0.14785795684367439</v>
      </c>
      <c r="E326">
        <v>1</v>
      </c>
      <c r="F326">
        <v>2.5143161729053211E-2</v>
      </c>
      <c r="G326">
        <v>5.0215229572333445E-2</v>
      </c>
      <c r="H326">
        <v>0</v>
      </c>
      <c r="I326">
        <v>6.4970234932106879E-2</v>
      </c>
      <c r="J326">
        <v>1.7937483525937108E-4</v>
      </c>
      <c r="K326">
        <v>0</v>
      </c>
      <c r="L326">
        <v>4.7959505495985405E-2</v>
      </c>
      <c r="M326">
        <v>0.35520532055887299</v>
      </c>
      <c r="N326">
        <v>1.5235603340157646E-4</v>
      </c>
      <c r="O326">
        <v>0</v>
      </c>
    </row>
    <row r="327" spans="1:15">
      <c r="A327" t="s">
        <v>214</v>
      </c>
      <c r="B327" t="s">
        <v>182</v>
      </c>
      <c r="C327">
        <v>275</v>
      </c>
      <c r="D327">
        <v>0.14785795684367439</v>
      </c>
      <c r="E327">
        <v>1</v>
      </c>
      <c r="F327">
        <v>2.5143161729053211E-2</v>
      </c>
      <c r="G327">
        <v>5.0215229572333445E-2</v>
      </c>
      <c r="H327">
        <v>0</v>
      </c>
      <c r="I327">
        <v>6.4970234932106879E-2</v>
      </c>
      <c r="J327">
        <v>1.7937483525937108E-4</v>
      </c>
      <c r="K327">
        <v>0</v>
      </c>
      <c r="L327">
        <v>4.7959505495985405E-2</v>
      </c>
      <c r="M327">
        <v>0.35520532055887299</v>
      </c>
      <c r="N327">
        <v>1.5235603340157646E-4</v>
      </c>
      <c r="O327">
        <v>0</v>
      </c>
    </row>
    <row r="328" spans="1:15">
      <c r="A328" t="s">
        <v>191</v>
      </c>
      <c r="B328" t="s">
        <v>182</v>
      </c>
      <c r="C328">
        <v>132</v>
      </c>
      <c r="D328">
        <v>6.0899449393042489E-2</v>
      </c>
      <c r="E328">
        <v>0.75816261709504262</v>
      </c>
      <c r="F328">
        <v>3.4193256851722822E-2</v>
      </c>
      <c r="G328">
        <v>3.3456543518235612E-2</v>
      </c>
      <c r="H328">
        <v>7.5445770934578198E-3</v>
      </c>
      <c r="I328">
        <v>5.8155711710342388E-2</v>
      </c>
      <c r="J328">
        <v>8.6385187325673894E-6</v>
      </c>
      <c r="K328">
        <v>0</v>
      </c>
      <c r="L328">
        <v>6.7346770635390149E-3</v>
      </c>
      <c r="M328">
        <v>0.12004741188978882</v>
      </c>
      <c r="N328">
        <v>0</v>
      </c>
      <c r="O328">
        <v>0</v>
      </c>
    </row>
    <row r="329" spans="1:15">
      <c r="A329" t="s">
        <v>191</v>
      </c>
      <c r="B329" t="s">
        <v>182</v>
      </c>
      <c r="C329">
        <v>275</v>
      </c>
      <c r="D329">
        <v>6.0899449393042489E-2</v>
      </c>
      <c r="E329">
        <v>0.75816261709504262</v>
      </c>
      <c r="F329">
        <v>3.4193256851722822E-2</v>
      </c>
      <c r="G329">
        <v>3.3456543518235612E-2</v>
      </c>
      <c r="H329">
        <v>7.5445770934578198E-3</v>
      </c>
      <c r="I329">
        <v>5.8155711710342388E-2</v>
      </c>
      <c r="J329">
        <v>8.6385187325673894E-6</v>
      </c>
      <c r="K329">
        <v>0</v>
      </c>
      <c r="L329">
        <v>6.7346770635390149E-3</v>
      </c>
      <c r="M329">
        <v>0.12004741188978882</v>
      </c>
      <c r="N329">
        <v>0</v>
      </c>
      <c r="O329">
        <v>0</v>
      </c>
    </row>
    <row r="330" spans="1:15">
      <c r="A330" t="s">
        <v>194</v>
      </c>
      <c r="B330" t="s">
        <v>182</v>
      </c>
      <c r="C330">
        <v>275</v>
      </c>
      <c r="D330">
        <v>0.14661959111836514</v>
      </c>
      <c r="E330">
        <v>1</v>
      </c>
      <c r="F330">
        <v>2.5142579532705687E-2</v>
      </c>
      <c r="G330">
        <v>3.4597704682192622E-2</v>
      </c>
      <c r="H330">
        <v>1.0331351886583148E-2</v>
      </c>
      <c r="I330">
        <v>7.4089103900570275E-2</v>
      </c>
      <c r="J330">
        <v>1.8269609606535141E-4</v>
      </c>
      <c r="K330">
        <v>0</v>
      </c>
      <c r="L330">
        <v>4.5540142345093647E-2</v>
      </c>
      <c r="M330">
        <v>0.25850218830681365</v>
      </c>
      <c r="N330">
        <v>1.1328085044714971E-4</v>
      </c>
      <c r="O330">
        <v>2.4383495422215769E-3</v>
      </c>
    </row>
    <row r="331" spans="1:15">
      <c r="A331" t="s">
        <v>440</v>
      </c>
      <c r="B331" t="s">
        <v>182</v>
      </c>
      <c r="C331">
        <v>132</v>
      </c>
      <c r="D331">
        <v>6.0471710377160155E-2</v>
      </c>
      <c r="E331">
        <v>0.7586373638897792</v>
      </c>
      <c r="F331">
        <v>3.419812251960009E-2</v>
      </c>
      <c r="G331">
        <v>3.8336855095144812E-2</v>
      </c>
      <c r="H331">
        <v>0</v>
      </c>
      <c r="I331">
        <v>7.7322133346247587E-2</v>
      </c>
      <c r="J331">
        <v>8.4569819977171187E-6</v>
      </c>
      <c r="K331">
        <v>0</v>
      </c>
      <c r="L331">
        <v>7.5405935922535222E-3</v>
      </c>
      <c r="M331">
        <v>0.14627571528009731</v>
      </c>
      <c r="N331">
        <v>6.3551780619673587E-6</v>
      </c>
      <c r="O331">
        <v>0</v>
      </c>
    </row>
    <row r="332" spans="1:15">
      <c r="A332" t="s">
        <v>441</v>
      </c>
      <c r="B332" t="s">
        <v>182</v>
      </c>
      <c r="C332">
        <v>132</v>
      </c>
      <c r="D332">
        <v>4.1736344420700115E-2</v>
      </c>
      <c r="E332">
        <v>0.74142546556065847</v>
      </c>
      <c r="F332">
        <v>3.1723422142887127E-2</v>
      </c>
      <c r="G332">
        <v>4.7254748852785584E-2</v>
      </c>
      <c r="H332">
        <v>5.5586557927301602E-3</v>
      </c>
      <c r="I332">
        <v>4.1171916794146807E-2</v>
      </c>
      <c r="J332">
        <v>0</v>
      </c>
      <c r="K332">
        <v>0</v>
      </c>
      <c r="L332">
        <v>1.8153731104408752E-2</v>
      </c>
      <c r="M332">
        <v>0.17602098377852265</v>
      </c>
      <c r="N332">
        <v>2.1960534074204306E-3</v>
      </c>
      <c r="O332">
        <v>4.0195154130365941E-3</v>
      </c>
    </row>
    <row r="333" spans="1:15">
      <c r="A333" t="s">
        <v>442</v>
      </c>
      <c r="B333" t="s">
        <v>216</v>
      </c>
      <c r="C333">
        <v>132</v>
      </c>
      <c r="D333">
        <v>0</v>
      </c>
      <c r="E333">
        <v>2.1536713858841716E-4</v>
      </c>
      <c r="F333">
        <v>0.99994931245268726</v>
      </c>
      <c r="G333">
        <v>0.57254315480699758</v>
      </c>
      <c r="H333">
        <v>0</v>
      </c>
      <c r="I333">
        <v>0</v>
      </c>
      <c r="J333">
        <v>0.11964820451643296</v>
      </c>
      <c r="K333">
        <v>0.10841119461395751</v>
      </c>
      <c r="L333">
        <v>0</v>
      </c>
      <c r="M333">
        <v>0</v>
      </c>
      <c r="N333">
        <v>0.21995078113644684</v>
      </c>
      <c r="O333">
        <v>8.9698160690906401E-2</v>
      </c>
    </row>
    <row r="334" spans="1:15">
      <c r="A334" t="s">
        <v>221</v>
      </c>
      <c r="B334" t="s">
        <v>216</v>
      </c>
      <c r="C334">
        <v>275</v>
      </c>
      <c r="D334">
        <v>0</v>
      </c>
      <c r="E334">
        <v>4.5385374556824072E-3</v>
      </c>
      <c r="F334">
        <v>0.95276957760460912</v>
      </c>
      <c r="G334">
        <v>0.57276558594865645</v>
      </c>
      <c r="H334">
        <v>0</v>
      </c>
      <c r="I334">
        <v>0</v>
      </c>
      <c r="J334">
        <v>0.15837034566980152</v>
      </c>
      <c r="K334">
        <v>0.122645495206543</v>
      </c>
      <c r="L334">
        <v>2.3287183070714061E-3</v>
      </c>
      <c r="M334">
        <v>0</v>
      </c>
      <c r="N334">
        <v>8.0208076150014421E-2</v>
      </c>
      <c r="O334">
        <v>0.13789858950579537</v>
      </c>
    </row>
    <row r="335" spans="1:15">
      <c r="A335" t="s">
        <v>222</v>
      </c>
      <c r="B335" t="s">
        <v>216</v>
      </c>
      <c r="C335">
        <v>275</v>
      </c>
      <c r="D335">
        <v>0</v>
      </c>
      <c r="E335">
        <v>0</v>
      </c>
      <c r="F335">
        <v>1</v>
      </c>
      <c r="G335">
        <v>0.55971804063088582</v>
      </c>
      <c r="H335">
        <v>0</v>
      </c>
      <c r="I335">
        <v>0</v>
      </c>
      <c r="J335">
        <v>0.15845624029843622</v>
      </c>
      <c r="K335">
        <v>0.10866549819903654</v>
      </c>
      <c r="L335">
        <v>2.5877638439966857E-4</v>
      </c>
      <c r="M335">
        <v>0</v>
      </c>
      <c r="N335">
        <v>6.8116001039788043E-2</v>
      </c>
      <c r="O335">
        <v>7.9780079826066025E-2</v>
      </c>
    </row>
    <row r="336" spans="1:15">
      <c r="A336" t="s">
        <v>223</v>
      </c>
      <c r="B336" t="s">
        <v>216</v>
      </c>
      <c r="C336">
        <v>132</v>
      </c>
      <c r="D336">
        <v>0</v>
      </c>
      <c r="E336">
        <v>0</v>
      </c>
      <c r="F336">
        <v>1</v>
      </c>
      <c r="G336">
        <v>0.54316926612320104</v>
      </c>
      <c r="H336">
        <v>5.012174749624192E-4</v>
      </c>
      <c r="I336">
        <v>5.514046080461446E-4</v>
      </c>
      <c r="J336">
        <v>0.16046662236619463</v>
      </c>
      <c r="K336">
        <v>0.11784187078785957</v>
      </c>
      <c r="L336">
        <v>8.8465147734082487E-3</v>
      </c>
      <c r="M336">
        <v>0</v>
      </c>
      <c r="N336">
        <v>0.1344135805691323</v>
      </c>
      <c r="O336">
        <v>0.10939960606949213</v>
      </c>
    </row>
    <row r="337" spans="1:15">
      <c r="A337" t="s">
        <v>223</v>
      </c>
      <c r="B337" t="s">
        <v>216</v>
      </c>
      <c r="C337">
        <v>275</v>
      </c>
      <c r="D337">
        <v>2.1896851337110334E-3</v>
      </c>
      <c r="E337">
        <v>3.1413165764776528E-4</v>
      </c>
      <c r="F337">
        <v>0.99999985694821159</v>
      </c>
      <c r="G337">
        <v>0.57418549837461696</v>
      </c>
      <c r="H337">
        <v>0</v>
      </c>
      <c r="I337">
        <v>2.1682671447909575E-4</v>
      </c>
      <c r="J337">
        <v>0.14464666656813727</v>
      </c>
      <c r="K337">
        <v>0.11029986195582649</v>
      </c>
      <c r="L337">
        <v>0</v>
      </c>
      <c r="M337">
        <v>0</v>
      </c>
      <c r="N337">
        <v>6.6571084092366464E-2</v>
      </c>
      <c r="O337">
        <v>6.8886482662872853E-2</v>
      </c>
    </row>
    <row r="338" spans="1:15">
      <c r="A338" t="s">
        <v>224</v>
      </c>
      <c r="B338" t="s">
        <v>216</v>
      </c>
      <c r="C338">
        <v>275</v>
      </c>
      <c r="D338">
        <v>2.5658106312807377E-5</v>
      </c>
      <c r="E338">
        <v>3.181625555019381E-4</v>
      </c>
      <c r="F338">
        <v>0.93625061569647772</v>
      </c>
      <c r="G338">
        <v>0.58881714383542483</v>
      </c>
      <c r="H338">
        <v>0</v>
      </c>
      <c r="I338">
        <v>0</v>
      </c>
      <c r="J338">
        <v>0.12838555842838481</v>
      </c>
      <c r="K338">
        <v>0.11379701841382402</v>
      </c>
      <c r="L338">
        <v>0</v>
      </c>
      <c r="M338">
        <v>0</v>
      </c>
      <c r="N338">
        <v>0.10277481098047614</v>
      </c>
      <c r="O338">
        <v>9.5218007559001075E-2</v>
      </c>
    </row>
    <row r="339" spans="1:15">
      <c r="A339" t="s">
        <v>224</v>
      </c>
      <c r="B339" t="s">
        <v>216</v>
      </c>
      <c r="C339">
        <v>330</v>
      </c>
      <c r="D339">
        <v>2.5658106312807377E-5</v>
      </c>
      <c r="E339">
        <v>3.181625555019381E-4</v>
      </c>
      <c r="F339">
        <v>0.93625061569647772</v>
      </c>
      <c r="G339">
        <v>0.58881714383542483</v>
      </c>
      <c r="H339">
        <v>0</v>
      </c>
      <c r="I339">
        <v>0</v>
      </c>
      <c r="J339">
        <v>0.12838555842838481</v>
      </c>
      <c r="K339">
        <v>0.11379701841382402</v>
      </c>
      <c r="L339">
        <v>0</v>
      </c>
      <c r="M339">
        <v>0</v>
      </c>
      <c r="N339">
        <v>0.10277481098047614</v>
      </c>
      <c r="O339">
        <v>9.5218007559001075E-2</v>
      </c>
    </row>
    <row r="340" spans="1:15">
      <c r="A340" t="s">
        <v>225</v>
      </c>
      <c r="B340" t="s">
        <v>216</v>
      </c>
      <c r="C340">
        <v>132</v>
      </c>
      <c r="D340">
        <v>0</v>
      </c>
      <c r="E340">
        <v>0</v>
      </c>
      <c r="F340">
        <v>1</v>
      </c>
      <c r="G340">
        <v>0.54316926612320104</v>
      </c>
      <c r="H340">
        <v>5.012174749624192E-4</v>
      </c>
      <c r="I340">
        <v>5.514046080461446E-4</v>
      </c>
      <c r="J340">
        <v>0.16046662236619463</v>
      </c>
      <c r="K340">
        <v>0.11784187078785957</v>
      </c>
      <c r="L340">
        <v>8.8465147734082487E-3</v>
      </c>
      <c r="M340">
        <v>0</v>
      </c>
      <c r="N340">
        <v>0.1344135805691323</v>
      </c>
      <c r="O340">
        <v>0.10939960606949213</v>
      </c>
    </row>
    <row r="341" spans="1:15">
      <c r="A341" t="s">
        <v>225</v>
      </c>
      <c r="B341" t="s">
        <v>216</v>
      </c>
      <c r="C341">
        <v>275</v>
      </c>
      <c r="D341">
        <v>2.1896851337110334E-3</v>
      </c>
      <c r="E341">
        <v>3.1413165764776528E-4</v>
      </c>
      <c r="F341">
        <v>0.99999985694821159</v>
      </c>
      <c r="G341">
        <v>0.57418549837461696</v>
      </c>
      <c r="H341">
        <v>0</v>
      </c>
      <c r="I341">
        <v>2.1682671447909575E-4</v>
      </c>
      <c r="J341">
        <v>0.14464666656813727</v>
      </c>
      <c r="K341">
        <v>0.11029986195582649</v>
      </c>
      <c r="L341">
        <v>0</v>
      </c>
      <c r="M341">
        <v>0</v>
      </c>
      <c r="N341">
        <v>6.6571084092366464E-2</v>
      </c>
      <c r="O341">
        <v>6.8886482662872853E-2</v>
      </c>
    </row>
    <row r="342" spans="1:15">
      <c r="A342" t="s">
        <v>226</v>
      </c>
      <c r="B342" t="s">
        <v>216</v>
      </c>
      <c r="C342">
        <v>275</v>
      </c>
      <c r="D342">
        <v>0</v>
      </c>
      <c r="E342">
        <v>0</v>
      </c>
      <c r="F342">
        <v>0.95207380934325603</v>
      </c>
      <c r="G342">
        <v>0.57282599643771259</v>
      </c>
      <c r="H342">
        <v>1.4357394094781371E-3</v>
      </c>
      <c r="I342">
        <v>3.6985699294798534E-4</v>
      </c>
      <c r="J342">
        <v>0.15821819237387641</v>
      </c>
      <c r="K342">
        <v>0.12139438999766547</v>
      </c>
      <c r="L342">
        <v>0</v>
      </c>
      <c r="M342">
        <v>1.8317075124311564E-5</v>
      </c>
      <c r="N342">
        <v>7.0711989834706265E-2</v>
      </c>
      <c r="O342">
        <v>0.12915419441438053</v>
      </c>
    </row>
    <row r="343" spans="1:15">
      <c r="A343" t="s">
        <v>443</v>
      </c>
      <c r="B343" t="s">
        <v>216</v>
      </c>
      <c r="C343">
        <v>275</v>
      </c>
      <c r="D343">
        <v>0</v>
      </c>
      <c r="E343">
        <v>0</v>
      </c>
      <c r="F343">
        <v>0.99999983138723525</v>
      </c>
      <c r="G343">
        <v>0.56835768929071306</v>
      </c>
      <c r="H343">
        <v>0</v>
      </c>
      <c r="I343">
        <v>3.2072295504780046E-3</v>
      </c>
      <c r="J343">
        <v>0.13164162313819111</v>
      </c>
      <c r="K343">
        <v>0.12632117516223426</v>
      </c>
      <c r="L343">
        <v>1.2807030642874935E-3</v>
      </c>
      <c r="M343">
        <v>0</v>
      </c>
      <c r="N343">
        <v>0.15233812185808038</v>
      </c>
      <c r="O343">
        <v>6.0295544040498368E-2</v>
      </c>
    </row>
    <row r="344" spans="1:15">
      <c r="A344" t="s">
        <v>444</v>
      </c>
      <c r="B344" t="s">
        <v>216</v>
      </c>
      <c r="C344">
        <v>132</v>
      </c>
      <c r="D344">
        <v>0</v>
      </c>
      <c r="E344">
        <v>0</v>
      </c>
      <c r="F344">
        <v>0.65154400221884945</v>
      </c>
      <c r="G344">
        <v>0.25251273186132583</v>
      </c>
      <c r="H344">
        <v>0</v>
      </c>
      <c r="I344">
        <v>3.8461676112269011E-4</v>
      </c>
      <c r="J344">
        <v>0.10490169956847871</v>
      </c>
      <c r="K344">
        <v>4.8684481950935408E-2</v>
      </c>
      <c r="L344">
        <v>0</v>
      </c>
      <c r="M344">
        <v>0</v>
      </c>
      <c r="N344">
        <v>0.26116586264244612</v>
      </c>
      <c r="O344">
        <v>6.2439226924379559E-2</v>
      </c>
    </row>
    <row r="345" spans="1:15">
      <c r="A345" t="s">
        <v>444</v>
      </c>
      <c r="B345" t="s">
        <v>216</v>
      </c>
      <c r="C345">
        <v>275</v>
      </c>
      <c r="D345">
        <v>0</v>
      </c>
      <c r="E345">
        <v>0</v>
      </c>
      <c r="F345">
        <v>0.96642373191927278</v>
      </c>
      <c r="G345">
        <v>0.56652561006192037</v>
      </c>
      <c r="H345">
        <v>1.0476423201349924E-3</v>
      </c>
      <c r="I345">
        <v>1.5063748681456188E-4</v>
      </c>
      <c r="J345">
        <v>0.13916543410851304</v>
      </c>
      <c r="K345">
        <v>0.11001145639077028</v>
      </c>
      <c r="L345">
        <v>0</v>
      </c>
      <c r="M345">
        <v>2.9455524414087092E-3</v>
      </c>
      <c r="N345">
        <v>8.8769486020983529E-2</v>
      </c>
      <c r="O345">
        <v>0.1086866953085797</v>
      </c>
    </row>
    <row r="346" spans="1:15">
      <c r="A346" t="s">
        <v>235</v>
      </c>
      <c r="B346" t="s">
        <v>216</v>
      </c>
      <c r="C346">
        <v>132</v>
      </c>
      <c r="D346">
        <v>2.3042717985686482E-4</v>
      </c>
      <c r="E346">
        <v>0</v>
      </c>
      <c r="F346">
        <v>0.40450536691332906</v>
      </c>
      <c r="G346">
        <v>0.27116520491912893</v>
      </c>
      <c r="H346">
        <v>0</v>
      </c>
      <c r="I346">
        <v>1.544580596609251E-4</v>
      </c>
      <c r="J346">
        <v>0.12107260568823286</v>
      </c>
      <c r="K346">
        <v>7.5231176681453474E-2</v>
      </c>
      <c r="L346">
        <v>1.3733457351303459E-4</v>
      </c>
      <c r="M346">
        <v>0</v>
      </c>
      <c r="N346">
        <v>0.12439615636299679</v>
      </c>
      <c r="O346">
        <v>5.7662988733246941E-2</v>
      </c>
    </row>
    <row r="347" spans="1:15">
      <c r="A347" t="s">
        <v>233</v>
      </c>
      <c r="B347" t="s">
        <v>216</v>
      </c>
      <c r="C347">
        <v>132</v>
      </c>
      <c r="D347">
        <v>0</v>
      </c>
      <c r="E347">
        <v>0</v>
      </c>
      <c r="F347">
        <v>0.96642373191927278</v>
      </c>
      <c r="G347">
        <v>0.56652561006192037</v>
      </c>
      <c r="H347">
        <v>1.0476423201349924E-3</v>
      </c>
      <c r="I347">
        <v>1.5063748681456188E-4</v>
      </c>
      <c r="J347">
        <v>0.13916543410851304</v>
      </c>
      <c r="K347">
        <v>0.11001145639077028</v>
      </c>
      <c r="L347">
        <v>0</v>
      </c>
      <c r="M347">
        <v>2.9455524414087092E-3</v>
      </c>
      <c r="N347">
        <v>8.8769486020983529E-2</v>
      </c>
      <c r="O347">
        <v>0.1086866953085797</v>
      </c>
    </row>
    <row r="348" spans="1:15">
      <c r="A348" t="s">
        <v>233</v>
      </c>
      <c r="B348" t="s">
        <v>216</v>
      </c>
      <c r="C348">
        <v>275</v>
      </c>
      <c r="D348">
        <v>0</v>
      </c>
      <c r="E348">
        <v>0</v>
      </c>
      <c r="F348">
        <v>0.96642373191927278</v>
      </c>
      <c r="G348">
        <v>0.56652561006192037</v>
      </c>
      <c r="H348">
        <v>1.0476423201349924E-3</v>
      </c>
      <c r="I348">
        <v>1.5063748681456188E-4</v>
      </c>
      <c r="J348">
        <v>0.13916543410851304</v>
      </c>
      <c r="K348">
        <v>0.11001145639077028</v>
      </c>
      <c r="L348">
        <v>0</v>
      </c>
      <c r="M348">
        <v>2.9455524414087092E-3</v>
      </c>
      <c r="N348">
        <v>8.8769486020983529E-2</v>
      </c>
      <c r="O348">
        <v>0.1086866953085797</v>
      </c>
    </row>
    <row r="349" spans="1:15">
      <c r="A349" t="s">
        <v>445</v>
      </c>
      <c r="B349" t="s">
        <v>216</v>
      </c>
      <c r="C349">
        <v>132</v>
      </c>
      <c r="D349">
        <v>0</v>
      </c>
      <c r="E349">
        <v>0</v>
      </c>
      <c r="F349">
        <v>0.99999976267923363</v>
      </c>
      <c r="G349">
        <v>0.53226223726753774</v>
      </c>
      <c r="H349">
        <v>0</v>
      </c>
      <c r="I349">
        <v>0</v>
      </c>
      <c r="J349">
        <v>0.14243434102875083</v>
      </c>
      <c r="K349">
        <v>8.671378487475602E-2</v>
      </c>
      <c r="L349">
        <v>8.5307241544197668E-4</v>
      </c>
      <c r="M349">
        <v>0</v>
      </c>
      <c r="N349">
        <v>0.1415124245734303</v>
      </c>
      <c r="O349">
        <v>7.1186855224933815E-2</v>
      </c>
    </row>
    <row r="350" spans="1:15">
      <c r="A350" t="s">
        <v>446</v>
      </c>
      <c r="B350" t="s">
        <v>216</v>
      </c>
      <c r="C350">
        <v>66</v>
      </c>
      <c r="D350">
        <v>0</v>
      </c>
      <c r="E350">
        <v>0</v>
      </c>
      <c r="F350">
        <v>1</v>
      </c>
      <c r="G350">
        <v>0.56646961073247182</v>
      </c>
      <c r="H350">
        <v>0</v>
      </c>
      <c r="I350">
        <v>1.2491785003430791E-4</v>
      </c>
      <c r="J350">
        <v>9.9032850344407744E-2</v>
      </c>
      <c r="K350">
        <v>0.10816250635685377</v>
      </c>
      <c r="L350">
        <v>0</v>
      </c>
      <c r="M350">
        <v>0</v>
      </c>
      <c r="N350">
        <v>0.18340924505799888</v>
      </c>
      <c r="O350">
        <v>3.7616183899184676E-2</v>
      </c>
    </row>
    <row r="351" spans="1:15">
      <c r="A351" t="s">
        <v>447</v>
      </c>
      <c r="B351" t="s">
        <v>216</v>
      </c>
      <c r="C351">
        <v>275</v>
      </c>
      <c r="D351">
        <v>0</v>
      </c>
      <c r="E351">
        <v>0</v>
      </c>
      <c r="F351">
        <v>0.99999983138723525</v>
      </c>
      <c r="G351">
        <v>0.56835768929071306</v>
      </c>
      <c r="H351">
        <v>0</v>
      </c>
      <c r="I351">
        <v>3.2072295504780046E-3</v>
      </c>
      <c r="J351">
        <v>0.13164162313819111</v>
      </c>
      <c r="K351">
        <v>0.12632117516223426</v>
      </c>
      <c r="L351">
        <v>1.2807030642874935E-3</v>
      </c>
      <c r="M351">
        <v>0</v>
      </c>
      <c r="N351">
        <v>0.15233812185808038</v>
      </c>
      <c r="O351">
        <v>6.0295544040498368E-2</v>
      </c>
    </row>
    <row r="352" spans="1:15">
      <c r="A352" t="s">
        <v>448</v>
      </c>
      <c r="B352" t="s">
        <v>216</v>
      </c>
      <c r="C352">
        <v>132</v>
      </c>
      <c r="D352">
        <v>2.3042717985686482E-4</v>
      </c>
      <c r="E352">
        <v>0</v>
      </c>
      <c r="F352">
        <v>0.40450536691332906</v>
      </c>
      <c r="G352">
        <v>0.27116520491912893</v>
      </c>
      <c r="H352">
        <v>0</v>
      </c>
      <c r="I352">
        <v>1.544580596609251E-4</v>
      </c>
      <c r="J352">
        <v>0.12107260568823286</v>
      </c>
      <c r="K352">
        <v>7.5231176681453474E-2</v>
      </c>
      <c r="L352">
        <v>1.3733457351303459E-4</v>
      </c>
      <c r="M352">
        <v>0</v>
      </c>
      <c r="N352">
        <v>0.12439615636299679</v>
      </c>
      <c r="O352">
        <v>5.7662988733246941E-2</v>
      </c>
    </row>
    <row r="353" spans="1:15">
      <c r="A353" t="s">
        <v>449</v>
      </c>
      <c r="B353" t="s">
        <v>216</v>
      </c>
      <c r="C353">
        <v>132</v>
      </c>
      <c r="D353">
        <v>0</v>
      </c>
      <c r="E353">
        <v>4.7108856900845753E-4</v>
      </c>
      <c r="F353">
        <v>1</v>
      </c>
      <c r="G353">
        <v>0.52779635566674643</v>
      </c>
      <c r="H353">
        <v>0</v>
      </c>
      <c r="I353">
        <v>0</v>
      </c>
      <c r="J353">
        <v>0.21313658237458108</v>
      </c>
      <c r="K353">
        <v>0.12233764065836016</v>
      </c>
      <c r="L353">
        <v>0</v>
      </c>
      <c r="M353">
        <v>0</v>
      </c>
      <c r="N353">
        <v>0.20615122316921056</v>
      </c>
      <c r="O353">
        <v>8.9181375940050142E-2</v>
      </c>
    </row>
    <row r="354" spans="1:15">
      <c r="A354" t="s">
        <v>450</v>
      </c>
      <c r="B354" t="s">
        <v>216</v>
      </c>
      <c r="C354">
        <v>275</v>
      </c>
      <c r="D354">
        <v>0</v>
      </c>
      <c r="E354">
        <v>0</v>
      </c>
      <c r="F354">
        <v>1</v>
      </c>
      <c r="G354">
        <v>0.56646961073247182</v>
      </c>
      <c r="H354">
        <v>0</v>
      </c>
      <c r="I354">
        <v>1.2491785003430791E-4</v>
      </c>
      <c r="J354">
        <v>9.9032850344407744E-2</v>
      </c>
      <c r="K354">
        <v>0.10816250635685377</v>
      </c>
      <c r="L354">
        <v>0</v>
      </c>
      <c r="M354">
        <v>0</v>
      </c>
      <c r="N354">
        <v>0.18340924505799888</v>
      </c>
      <c r="O354">
        <v>3.7616183899184676E-2</v>
      </c>
    </row>
    <row r="355" spans="1:15">
      <c r="A355" t="s">
        <v>450</v>
      </c>
      <c r="B355" t="s">
        <v>216</v>
      </c>
      <c r="C355">
        <v>66</v>
      </c>
      <c r="D355">
        <v>0</v>
      </c>
      <c r="E355">
        <v>0</v>
      </c>
      <c r="F355">
        <v>1</v>
      </c>
      <c r="G355">
        <v>0.56646961073247182</v>
      </c>
      <c r="H355">
        <v>0</v>
      </c>
      <c r="I355">
        <v>1.2491785003430791E-4</v>
      </c>
      <c r="J355">
        <v>9.9032850344407744E-2</v>
      </c>
      <c r="K355">
        <v>0.10816250635685377</v>
      </c>
      <c r="L355">
        <v>0</v>
      </c>
      <c r="M355">
        <v>0</v>
      </c>
      <c r="N355">
        <v>0.18340924505799888</v>
      </c>
      <c r="O355">
        <v>3.7616183899184676E-2</v>
      </c>
    </row>
    <row r="356" spans="1:15">
      <c r="A356" t="s">
        <v>451</v>
      </c>
      <c r="B356" t="s">
        <v>216</v>
      </c>
      <c r="C356">
        <v>132</v>
      </c>
      <c r="D356">
        <v>0</v>
      </c>
      <c r="E356">
        <v>4.7108856900845753E-4</v>
      </c>
      <c r="F356">
        <v>1</v>
      </c>
      <c r="G356">
        <v>0.52779635566674643</v>
      </c>
      <c r="H356">
        <v>0</v>
      </c>
      <c r="I356">
        <v>0</v>
      </c>
      <c r="J356">
        <v>0.21313658237458108</v>
      </c>
      <c r="K356">
        <v>0.12233764065836016</v>
      </c>
      <c r="L356">
        <v>0</v>
      </c>
      <c r="M356">
        <v>0</v>
      </c>
      <c r="N356">
        <v>0.20615122316921056</v>
      </c>
      <c r="O356">
        <v>8.9181375940050142E-2</v>
      </c>
    </row>
    <row r="357" spans="1:15">
      <c r="A357" t="s">
        <v>452</v>
      </c>
      <c r="B357" t="s">
        <v>216</v>
      </c>
      <c r="C357">
        <v>275</v>
      </c>
      <c r="D357">
        <v>0</v>
      </c>
      <c r="E357">
        <v>0</v>
      </c>
      <c r="F357">
        <v>1</v>
      </c>
      <c r="G357">
        <v>0.56646961073247182</v>
      </c>
      <c r="H357">
        <v>0</v>
      </c>
      <c r="I357">
        <v>1.2491785003430791E-4</v>
      </c>
      <c r="J357">
        <v>9.9032850344407744E-2</v>
      </c>
      <c r="K357">
        <v>0.10816250635685377</v>
      </c>
      <c r="L357">
        <v>0</v>
      </c>
      <c r="M357">
        <v>0</v>
      </c>
      <c r="N357">
        <v>0.18340924505799888</v>
      </c>
      <c r="O357">
        <v>3.7616183899184676E-2</v>
      </c>
    </row>
    <row r="358" spans="1:15">
      <c r="A358" t="s">
        <v>452</v>
      </c>
      <c r="B358" t="s">
        <v>216</v>
      </c>
      <c r="C358">
        <v>66</v>
      </c>
      <c r="D358">
        <v>0</v>
      </c>
      <c r="E358">
        <v>0</v>
      </c>
      <c r="F358">
        <v>1</v>
      </c>
      <c r="G358">
        <v>0.56646961073247182</v>
      </c>
      <c r="H358">
        <v>0</v>
      </c>
      <c r="I358">
        <v>1.2491785003430791E-4</v>
      </c>
      <c r="J358">
        <v>9.9032850344407744E-2</v>
      </c>
      <c r="K358">
        <v>0.10816250635685377</v>
      </c>
      <c r="L358">
        <v>0</v>
      </c>
      <c r="M358">
        <v>0</v>
      </c>
      <c r="N358">
        <v>0.18340924505799888</v>
      </c>
      <c r="O358">
        <v>3.7616183899184676E-2</v>
      </c>
    </row>
    <row r="359" spans="1:15">
      <c r="A359" t="s">
        <v>453</v>
      </c>
      <c r="B359" t="s">
        <v>216</v>
      </c>
      <c r="C359">
        <v>275</v>
      </c>
      <c r="D359">
        <v>0</v>
      </c>
      <c r="E359">
        <v>0</v>
      </c>
      <c r="F359">
        <v>0.99999983138723525</v>
      </c>
      <c r="G359">
        <v>0.56835768929071306</v>
      </c>
      <c r="H359">
        <v>0</v>
      </c>
      <c r="I359">
        <v>3.2072295504780046E-3</v>
      </c>
      <c r="J359">
        <v>0.13164162313819111</v>
      </c>
      <c r="K359">
        <v>0.12632117516223426</v>
      </c>
      <c r="L359">
        <v>1.2807030642874935E-3</v>
      </c>
      <c r="M359">
        <v>0</v>
      </c>
      <c r="N359">
        <v>0.15233812185808038</v>
      </c>
      <c r="O359">
        <v>6.0295544040498368E-2</v>
      </c>
    </row>
    <row r="360" spans="1:15">
      <c r="A360" t="s">
        <v>454</v>
      </c>
      <c r="B360" t="s">
        <v>216</v>
      </c>
      <c r="C360">
        <v>132</v>
      </c>
      <c r="D360">
        <v>0</v>
      </c>
      <c r="E360">
        <v>0</v>
      </c>
      <c r="F360">
        <v>0.96794001677284669</v>
      </c>
      <c r="G360">
        <v>0.563011926033681</v>
      </c>
      <c r="H360">
        <v>5.325485183207258E-3</v>
      </c>
      <c r="I360">
        <v>0</v>
      </c>
      <c r="J360">
        <v>0.13458707420120272</v>
      </c>
      <c r="K360">
        <v>9.4576508985876079E-2</v>
      </c>
      <c r="L360">
        <v>0</v>
      </c>
      <c r="M360">
        <v>0</v>
      </c>
      <c r="N360">
        <v>9.6797678600464218E-2</v>
      </c>
      <c r="O360">
        <v>9.9963461496872574E-2</v>
      </c>
    </row>
    <row r="361" spans="1:15">
      <c r="A361" t="s">
        <v>218</v>
      </c>
      <c r="B361" t="s">
        <v>216</v>
      </c>
      <c r="C361">
        <v>132</v>
      </c>
      <c r="D361">
        <v>0</v>
      </c>
      <c r="E361">
        <v>2.1536713858841716E-4</v>
      </c>
      <c r="F361">
        <v>0.99994931245268726</v>
      </c>
      <c r="G361">
        <v>0.57254315480699758</v>
      </c>
      <c r="H361">
        <v>0</v>
      </c>
      <c r="I361">
        <v>0</v>
      </c>
      <c r="J361">
        <v>0.11964820451643296</v>
      </c>
      <c r="K361">
        <v>0.10841119461395751</v>
      </c>
      <c r="L361">
        <v>0</v>
      </c>
      <c r="M361">
        <v>0</v>
      </c>
      <c r="N361">
        <v>0.21995078113644684</v>
      </c>
      <c r="O361">
        <v>8.9698160690906401E-2</v>
      </c>
    </row>
    <row r="362" spans="1:15">
      <c r="A362" t="s">
        <v>455</v>
      </c>
      <c r="B362" t="s">
        <v>216</v>
      </c>
      <c r="C362">
        <v>275</v>
      </c>
      <c r="D362">
        <v>0</v>
      </c>
      <c r="E362">
        <v>4.5385374556824072E-3</v>
      </c>
      <c r="F362">
        <v>0.95276957760460912</v>
      </c>
      <c r="G362">
        <v>0.57276558594865645</v>
      </c>
      <c r="H362">
        <v>0</v>
      </c>
      <c r="I362">
        <v>0</v>
      </c>
      <c r="J362">
        <v>0.15837034566980152</v>
      </c>
      <c r="K362">
        <v>0.122645495206543</v>
      </c>
      <c r="L362">
        <v>2.3287183070714061E-3</v>
      </c>
      <c r="M362">
        <v>0</v>
      </c>
      <c r="N362">
        <v>8.0208076150014421E-2</v>
      </c>
      <c r="O362">
        <v>0.13789858950579537</v>
      </c>
    </row>
    <row r="363" spans="1:15">
      <c r="A363" t="s">
        <v>230</v>
      </c>
      <c r="B363" t="s">
        <v>216</v>
      </c>
      <c r="C363">
        <v>132</v>
      </c>
      <c r="D363">
        <v>0</v>
      </c>
      <c r="E363">
        <v>0</v>
      </c>
      <c r="F363">
        <v>0.87803077997418544</v>
      </c>
      <c r="G363">
        <v>0.56212788252628543</v>
      </c>
      <c r="H363">
        <v>0</v>
      </c>
      <c r="I363">
        <v>0</v>
      </c>
      <c r="J363">
        <v>0.17579661130258639</v>
      </c>
      <c r="K363">
        <v>0.10134584532712795</v>
      </c>
      <c r="L363">
        <v>8.6646220525662589E-3</v>
      </c>
      <c r="M363">
        <v>0</v>
      </c>
      <c r="N363">
        <v>0.12299879151862322</v>
      </c>
      <c r="O363">
        <v>0.11730625330589679</v>
      </c>
    </row>
    <row r="364" spans="1:15">
      <c r="A364" t="s">
        <v>456</v>
      </c>
      <c r="B364" t="s">
        <v>216</v>
      </c>
      <c r="C364">
        <v>275</v>
      </c>
      <c r="D364">
        <v>0</v>
      </c>
      <c r="E364">
        <v>0</v>
      </c>
      <c r="F364">
        <v>0.99999993224086847</v>
      </c>
      <c r="G364">
        <v>0.58745616343180118</v>
      </c>
      <c r="H364">
        <v>0</v>
      </c>
      <c r="I364">
        <v>3.8292435544247387E-6</v>
      </c>
      <c r="J364">
        <v>0.11698922784489123</v>
      </c>
      <c r="K364">
        <v>0.11937938770992852</v>
      </c>
      <c r="L364">
        <v>0</v>
      </c>
      <c r="M364">
        <v>0</v>
      </c>
      <c r="N364">
        <v>0.23887392539687535</v>
      </c>
      <c r="O364">
        <v>0.10777276648410432</v>
      </c>
    </row>
    <row r="365" spans="1:15">
      <c r="A365" t="s">
        <v>457</v>
      </c>
      <c r="B365" t="s">
        <v>216</v>
      </c>
      <c r="C365">
        <v>132</v>
      </c>
      <c r="D365">
        <v>0</v>
      </c>
      <c r="E365">
        <v>2.1536713858841716E-4</v>
      </c>
      <c r="F365">
        <v>0.99994931245268726</v>
      </c>
      <c r="G365">
        <v>0.57254315480699758</v>
      </c>
      <c r="H365">
        <v>0</v>
      </c>
      <c r="I365">
        <v>0</v>
      </c>
      <c r="J365">
        <v>0.11964820451643296</v>
      </c>
      <c r="K365">
        <v>0.10841119461395751</v>
      </c>
      <c r="L365">
        <v>0</v>
      </c>
      <c r="M365">
        <v>0</v>
      </c>
      <c r="N365">
        <v>0.21995078113644684</v>
      </c>
      <c r="O365">
        <v>8.9698160690906401E-2</v>
      </c>
    </row>
    <row r="366" spans="1:15">
      <c r="A366" t="s">
        <v>458</v>
      </c>
      <c r="B366" t="s">
        <v>216</v>
      </c>
      <c r="C366">
        <v>275</v>
      </c>
      <c r="D366">
        <v>0</v>
      </c>
      <c r="E366">
        <v>0</v>
      </c>
      <c r="F366">
        <v>0.99999993224086847</v>
      </c>
      <c r="G366">
        <v>0.58745616343180118</v>
      </c>
      <c r="H366">
        <v>0</v>
      </c>
      <c r="I366">
        <v>3.8292435544247387E-6</v>
      </c>
      <c r="J366">
        <v>0.11698922784489123</v>
      </c>
      <c r="K366">
        <v>0.11937938770992852</v>
      </c>
      <c r="L366">
        <v>0</v>
      </c>
      <c r="M366">
        <v>0</v>
      </c>
      <c r="N366">
        <v>0.23887392539687535</v>
      </c>
      <c r="O366">
        <v>0.10777276648410432</v>
      </c>
    </row>
    <row r="367" spans="1:15">
      <c r="A367" t="s">
        <v>459</v>
      </c>
      <c r="B367" t="s">
        <v>216</v>
      </c>
      <c r="C367">
        <v>132</v>
      </c>
      <c r="D367">
        <v>0</v>
      </c>
      <c r="E367">
        <v>4.7108856900845753E-4</v>
      </c>
      <c r="F367">
        <v>1</v>
      </c>
      <c r="G367">
        <v>0.52779635566674643</v>
      </c>
      <c r="H367">
        <v>0</v>
      </c>
      <c r="I367">
        <v>0</v>
      </c>
      <c r="J367">
        <v>0.21313658237458108</v>
      </c>
      <c r="K367">
        <v>0.12233764065836016</v>
      </c>
      <c r="L367">
        <v>0</v>
      </c>
      <c r="M367">
        <v>0</v>
      </c>
      <c r="N367">
        <v>0.20615122316921056</v>
      </c>
      <c r="O367">
        <v>8.9181375940050142E-2</v>
      </c>
    </row>
    <row r="368" spans="1:15">
      <c r="A368" t="s">
        <v>460</v>
      </c>
      <c r="B368" t="s">
        <v>216</v>
      </c>
      <c r="C368">
        <v>132</v>
      </c>
      <c r="D368">
        <v>0</v>
      </c>
      <c r="E368">
        <v>0</v>
      </c>
      <c r="F368">
        <v>0.96642373191927278</v>
      </c>
      <c r="G368">
        <v>0.56652561006192037</v>
      </c>
      <c r="H368">
        <v>1.0476423201349924E-3</v>
      </c>
      <c r="I368">
        <v>1.5063748681456188E-4</v>
      </c>
      <c r="J368">
        <v>0.13916543410851304</v>
      </c>
      <c r="K368">
        <v>0.11001145639077028</v>
      </c>
      <c r="L368">
        <v>0</v>
      </c>
      <c r="M368">
        <v>2.9455524414087092E-3</v>
      </c>
      <c r="N368">
        <v>8.8769486020983529E-2</v>
      </c>
      <c r="O368">
        <v>0.1086866953085797</v>
      </c>
    </row>
    <row r="369" spans="1:15">
      <c r="A369" t="s">
        <v>461</v>
      </c>
      <c r="B369" t="s">
        <v>216</v>
      </c>
      <c r="C369">
        <v>132</v>
      </c>
      <c r="D369">
        <v>0</v>
      </c>
      <c r="E369">
        <v>0</v>
      </c>
      <c r="F369">
        <v>0.96642373191927278</v>
      </c>
      <c r="G369">
        <v>0.56652561006192037</v>
      </c>
      <c r="H369">
        <v>1.0476423201349924E-3</v>
      </c>
      <c r="I369">
        <v>1.5063748681456188E-4</v>
      </c>
      <c r="J369">
        <v>0.13916543410851304</v>
      </c>
      <c r="K369">
        <v>0.11001145639077028</v>
      </c>
      <c r="L369">
        <v>0</v>
      </c>
      <c r="M369">
        <v>2.9455524414087092E-3</v>
      </c>
      <c r="N369">
        <v>8.8769486020983529E-2</v>
      </c>
      <c r="O369">
        <v>0.1086866953085797</v>
      </c>
    </row>
    <row r="370" spans="1:15">
      <c r="A370" t="s">
        <v>461</v>
      </c>
      <c r="B370" t="s">
        <v>216</v>
      </c>
      <c r="C370">
        <v>275</v>
      </c>
      <c r="D370">
        <v>0</v>
      </c>
      <c r="E370">
        <v>0</v>
      </c>
      <c r="F370">
        <v>0.96642373191927278</v>
      </c>
      <c r="G370">
        <v>0.56652561006192037</v>
      </c>
      <c r="H370">
        <v>1.0476423201349924E-3</v>
      </c>
      <c r="I370">
        <v>1.5063748681456188E-4</v>
      </c>
      <c r="J370">
        <v>0.13916543410851304</v>
      </c>
      <c r="K370">
        <v>0.11001145639077028</v>
      </c>
      <c r="L370">
        <v>0</v>
      </c>
      <c r="M370">
        <v>2.9455524414087092E-3</v>
      </c>
      <c r="N370">
        <v>8.8769486020983529E-2</v>
      </c>
      <c r="O370">
        <v>0.1086866953085797</v>
      </c>
    </row>
    <row r="371" spans="1:15">
      <c r="A371" t="s">
        <v>462</v>
      </c>
      <c r="B371" t="s">
        <v>216</v>
      </c>
      <c r="C371">
        <v>275</v>
      </c>
      <c r="D371">
        <v>0</v>
      </c>
      <c r="E371">
        <v>0</v>
      </c>
      <c r="F371">
        <v>0.95207380934325603</v>
      </c>
      <c r="G371">
        <v>0.57282599643771259</v>
      </c>
      <c r="H371">
        <v>1.4357394094781371E-3</v>
      </c>
      <c r="I371">
        <v>3.6985699294798534E-4</v>
      </c>
      <c r="J371">
        <v>0.15821819237387641</v>
      </c>
      <c r="K371">
        <v>0.12139438999766547</v>
      </c>
      <c r="L371">
        <v>0</v>
      </c>
      <c r="M371">
        <v>1.8317075124311564E-5</v>
      </c>
      <c r="N371">
        <v>7.0711989834706265E-2</v>
      </c>
      <c r="O371">
        <v>0.12915419441438053</v>
      </c>
    </row>
    <row r="372" spans="1:15">
      <c r="A372" t="s">
        <v>463</v>
      </c>
      <c r="B372" t="s">
        <v>216</v>
      </c>
      <c r="C372">
        <v>275</v>
      </c>
      <c r="D372">
        <v>0</v>
      </c>
      <c r="E372">
        <v>0</v>
      </c>
      <c r="F372">
        <v>0.99999983138723525</v>
      </c>
      <c r="G372">
        <v>0.56835768929071306</v>
      </c>
      <c r="H372">
        <v>0</v>
      </c>
      <c r="I372">
        <v>3.2072295504780046E-3</v>
      </c>
      <c r="J372">
        <v>0.13164162313819111</v>
      </c>
      <c r="K372">
        <v>0.12632117516223426</v>
      </c>
      <c r="L372">
        <v>1.2807030642874935E-3</v>
      </c>
      <c r="M372">
        <v>0</v>
      </c>
      <c r="N372">
        <v>0.15233812185808038</v>
      </c>
      <c r="O372">
        <v>6.0295544040498368E-2</v>
      </c>
    </row>
    <row r="373" spans="1:15">
      <c r="A373" t="s">
        <v>464</v>
      </c>
      <c r="B373" t="s">
        <v>216</v>
      </c>
      <c r="C373">
        <v>66</v>
      </c>
      <c r="D373">
        <v>0</v>
      </c>
      <c r="E373">
        <v>0</v>
      </c>
      <c r="F373">
        <v>1</v>
      </c>
      <c r="G373">
        <v>0.56646961073247182</v>
      </c>
      <c r="H373">
        <v>0</v>
      </c>
      <c r="I373">
        <v>1.2491785003430791E-4</v>
      </c>
      <c r="J373">
        <v>9.9032850344407744E-2</v>
      </c>
      <c r="K373">
        <v>0.10816250635685377</v>
      </c>
      <c r="L373">
        <v>0</v>
      </c>
      <c r="M373">
        <v>0</v>
      </c>
      <c r="N373">
        <v>0.18340924505799888</v>
      </c>
      <c r="O373">
        <v>3.7616183899184676E-2</v>
      </c>
    </row>
    <row r="374" spans="1:15">
      <c r="A374" t="s">
        <v>465</v>
      </c>
      <c r="B374" t="s">
        <v>216</v>
      </c>
      <c r="C374">
        <v>275</v>
      </c>
      <c r="D374">
        <v>0</v>
      </c>
      <c r="E374">
        <v>0</v>
      </c>
      <c r="F374">
        <v>1</v>
      </c>
      <c r="G374">
        <v>0.56646961073247182</v>
      </c>
      <c r="H374">
        <v>0</v>
      </c>
      <c r="I374">
        <v>1.2491785003430791E-4</v>
      </c>
      <c r="J374">
        <v>9.9032850344407744E-2</v>
      </c>
      <c r="K374">
        <v>0.10816250635685377</v>
      </c>
      <c r="L374">
        <v>0</v>
      </c>
      <c r="M374">
        <v>0</v>
      </c>
      <c r="N374">
        <v>0.18340924505799888</v>
      </c>
      <c r="O374">
        <v>3.7616183899184676E-2</v>
      </c>
    </row>
    <row r="375" spans="1:15">
      <c r="A375" t="s">
        <v>465</v>
      </c>
      <c r="B375" t="s">
        <v>216</v>
      </c>
      <c r="C375">
        <v>66</v>
      </c>
      <c r="D375">
        <v>0</v>
      </c>
      <c r="E375">
        <v>0</v>
      </c>
      <c r="F375">
        <v>1</v>
      </c>
      <c r="G375">
        <v>0.56646961073247182</v>
      </c>
      <c r="H375">
        <v>0</v>
      </c>
      <c r="I375">
        <v>1.2491785003430791E-4</v>
      </c>
      <c r="J375">
        <v>9.9032850344407744E-2</v>
      </c>
      <c r="K375">
        <v>0.10816250635685377</v>
      </c>
      <c r="L375">
        <v>0</v>
      </c>
      <c r="M375">
        <v>0</v>
      </c>
      <c r="N375">
        <v>0.18340924505799888</v>
      </c>
      <c r="O375">
        <v>3.7616183899184676E-2</v>
      </c>
    </row>
    <row r="376" spans="1:15">
      <c r="A376" t="s">
        <v>466</v>
      </c>
      <c r="B376" t="s">
        <v>216</v>
      </c>
      <c r="C376">
        <v>132</v>
      </c>
      <c r="D376">
        <v>0</v>
      </c>
      <c r="E376">
        <v>0</v>
      </c>
      <c r="F376">
        <v>0.87803077997418544</v>
      </c>
      <c r="G376">
        <v>0.56212788252628543</v>
      </c>
      <c r="H376">
        <v>0</v>
      </c>
      <c r="I376">
        <v>0</v>
      </c>
      <c r="J376">
        <v>0.17579661130258639</v>
      </c>
      <c r="K376">
        <v>0.10134584532712795</v>
      </c>
      <c r="L376">
        <v>8.6646220525662589E-3</v>
      </c>
      <c r="M376">
        <v>0</v>
      </c>
      <c r="N376">
        <v>0.12299879151862322</v>
      </c>
      <c r="O376">
        <v>0.11730625330589679</v>
      </c>
    </row>
    <row r="377" spans="1:15">
      <c r="A377" t="s">
        <v>234</v>
      </c>
      <c r="B377" t="s">
        <v>216</v>
      </c>
      <c r="C377">
        <v>132</v>
      </c>
      <c r="D377">
        <v>0</v>
      </c>
      <c r="E377">
        <v>0</v>
      </c>
      <c r="F377">
        <v>0.96030731975356787</v>
      </c>
      <c r="G377">
        <v>0.56031324627428758</v>
      </c>
      <c r="H377">
        <v>9.1166821903739328E-4</v>
      </c>
      <c r="I377">
        <v>0</v>
      </c>
      <c r="J377">
        <v>0.15164169956251639</v>
      </c>
      <c r="K377">
        <v>0.13158534623086174</v>
      </c>
      <c r="L377">
        <v>0</v>
      </c>
      <c r="M377">
        <v>0</v>
      </c>
      <c r="N377">
        <v>0.10671262816434356</v>
      </c>
      <c r="O377">
        <v>6.9556475510631099E-2</v>
      </c>
    </row>
    <row r="378" spans="1:15">
      <c r="A378" t="s">
        <v>234</v>
      </c>
      <c r="B378" t="s">
        <v>216</v>
      </c>
      <c r="C378">
        <v>275</v>
      </c>
      <c r="D378">
        <v>0</v>
      </c>
      <c r="E378">
        <v>0</v>
      </c>
      <c r="F378">
        <v>0.96030731975356787</v>
      </c>
      <c r="G378">
        <v>0.56031324627428758</v>
      </c>
      <c r="H378">
        <v>9.1166821903739328E-4</v>
      </c>
      <c r="I378">
        <v>0</v>
      </c>
      <c r="J378">
        <v>0.15164169956251639</v>
      </c>
      <c r="K378">
        <v>0.13158534623086174</v>
      </c>
      <c r="L378">
        <v>0</v>
      </c>
      <c r="M378">
        <v>0</v>
      </c>
      <c r="N378">
        <v>0.10671262816434356</v>
      </c>
      <c r="O378">
        <v>6.9556475510631099E-2</v>
      </c>
    </row>
    <row r="379" spans="1:15">
      <c r="A379" t="s">
        <v>215</v>
      </c>
      <c r="B379" t="s">
        <v>216</v>
      </c>
      <c r="C379">
        <v>132</v>
      </c>
      <c r="D379">
        <v>0</v>
      </c>
      <c r="E379">
        <v>0</v>
      </c>
      <c r="F379">
        <v>0.99999983138723525</v>
      </c>
      <c r="G379">
        <v>0.56835768929071306</v>
      </c>
      <c r="H379">
        <v>0</v>
      </c>
      <c r="I379">
        <v>3.2072295504780046E-3</v>
      </c>
      <c r="J379">
        <v>0.13164162313819111</v>
      </c>
      <c r="K379">
        <v>0.12632117516223426</v>
      </c>
      <c r="L379">
        <v>1.2807030642874935E-3</v>
      </c>
      <c r="M379">
        <v>0</v>
      </c>
      <c r="N379">
        <v>0.15233812185808038</v>
      </c>
      <c r="O379">
        <v>6.0295544040498368E-2</v>
      </c>
    </row>
    <row r="380" spans="1:15">
      <c r="A380" t="s">
        <v>215</v>
      </c>
      <c r="B380" t="s">
        <v>216</v>
      </c>
      <c r="C380">
        <v>275</v>
      </c>
      <c r="D380">
        <v>0</v>
      </c>
      <c r="E380">
        <v>0</v>
      </c>
      <c r="F380">
        <v>0.99999983138723525</v>
      </c>
      <c r="G380">
        <v>0.56835768929071306</v>
      </c>
      <c r="H380">
        <v>0</v>
      </c>
      <c r="I380">
        <v>3.2072295504780046E-3</v>
      </c>
      <c r="J380">
        <v>0.13164162313819111</v>
      </c>
      <c r="K380">
        <v>0.12632117516223426</v>
      </c>
      <c r="L380">
        <v>1.2807030642874935E-3</v>
      </c>
      <c r="M380">
        <v>0</v>
      </c>
      <c r="N380">
        <v>0.15233812185808038</v>
      </c>
      <c r="O380">
        <v>6.0295544040498368E-2</v>
      </c>
    </row>
    <row r="381" spans="1:15">
      <c r="A381" t="s">
        <v>467</v>
      </c>
      <c r="B381" t="s">
        <v>216</v>
      </c>
      <c r="C381">
        <v>275</v>
      </c>
      <c r="D381">
        <v>0</v>
      </c>
      <c r="E381">
        <v>0</v>
      </c>
      <c r="F381">
        <v>0.99999983138723525</v>
      </c>
      <c r="G381">
        <v>0.56835768929071306</v>
      </c>
      <c r="H381">
        <v>0</v>
      </c>
      <c r="I381">
        <v>3.2072295504780046E-3</v>
      </c>
      <c r="J381">
        <v>0.13164162313819111</v>
      </c>
      <c r="K381">
        <v>0.12632117516223426</v>
      </c>
      <c r="L381">
        <v>1.2807030642874935E-3</v>
      </c>
      <c r="M381">
        <v>0</v>
      </c>
      <c r="N381">
        <v>0.15233812185808038</v>
      </c>
      <c r="O381">
        <v>6.0295544040498368E-2</v>
      </c>
    </row>
    <row r="382" spans="1:15">
      <c r="A382" t="s">
        <v>468</v>
      </c>
      <c r="B382" t="s">
        <v>216</v>
      </c>
      <c r="C382">
        <v>275</v>
      </c>
      <c r="D382">
        <v>0</v>
      </c>
      <c r="E382">
        <v>0</v>
      </c>
      <c r="F382">
        <v>0.99999983138723525</v>
      </c>
      <c r="G382">
        <v>0.56835768929071306</v>
      </c>
      <c r="H382">
        <v>0</v>
      </c>
      <c r="I382">
        <v>3.2072295504780046E-3</v>
      </c>
      <c r="J382">
        <v>0.13164162313819111</v>
      </c>
      <c r="K382">
        <v>0.12632117516223426</v>
      </c>
      <c r="L382">
        <v>1.2807030642874935E-3</v>
      </c>
      <c r="M382">
        <v>0</v>
      </c>
      <c r="N382">
        <v>0.15233812185808038</v>
      </c>
      <c r="O382">
        <v>6.0295544040498368E-2</v>
      </c>
    </row>
    <row r="383" spans="1:15">
      <c r="A383" t="s">
        <v>469</v>
      </c>
      <c r="B383" t="s">
        <v>216</v>
      </c>
      <c r="C383">
        <v>132</v>
      </c>
      <c r="D383">
        <v>0</v>
      </c>
      <c r="E383">
        <v>4.7108856900845753E-4</v>
      </c>
      <c r="F383">
        <v>1</v>
      </c>
      <c r="G383">
        <v>0.52779635566674643</v>
      </c>
      <c r="H383">
        <v>0</v>
      </c>
      <c r="I383">
        <v>0</v>
      </c>
      <c r="J383">
        <v>0.21313658237458108</v>
      </c>
      <c r="K383">
        <v>0.12233764065836016</v>
      </c>
      <c r="L383">
        <v>0</v>
      </c>
      <c r="M383">
        <v>0</v>
      </c>
      <c r="N383">
        <v>0.20615122316921056</v>
      </c>
      <c r="O383">
        <v>8.9181375940050142E-2</v>
      </c>
    </row>
    <row r="384" spans="1:15">
      <c r="A384" t="s">
        <v>470</v>
      </c>
      <c r="B384" t="s">
        <v>216</v>
      </c>
      <c r="C384">
        <v>132</v>
      </c>
      <c r="D384">
        <v>0</v>
      </c>
      <c r="E384">
        <v>0</v>
      </c>
      <c r="F384">
        <v>0.96030731975356787</v>
      </c>
      <c r="G384">
        <v>0.56031324627428758</v>
      </c>
      <c r="H384">
        <v>9.1166821903739328E-4</v>
      </c>
      <c r="I384">
        <v>0</v>
      </c>
      <c r="J384">
        <v>0.15164169956251639</v>
      </c>
      <c r="K384">
        <v>0.13158534623086174</v>
      </c>
      <c r="L384">
        <v>0</v>
      </c>
      <c r="M384">
        <v>0</v>
      </c>
      <c r="N384">
        <v>0.10671262816434356</v>
      </c>
      <c r="O384">
        <v>6.9556475510631099E-2</v>
      </c>
    </row>
    <row r="385" spans="1:15">
      <c r="A385" t="s">
        <v>229</v>
      </c>
      <c r="B385" t="s">
        <v>216</v>
      </c>
      <c r="C385">
        <v>132</v>
      </c>
      <c r="D385">
        <v>0</v>
      </c>
      <c r="E385">
        <v>0</v>
      </c>
      <c r="F385">
        <v>0.64708898083311983</v>
      </c>
      <c r="G385">
        <v>0.23358492950297827</v>
      </c>
      <c r="H385">
        <v>0</v>
      </c>
      <c r="I385">
        <v>0</v>
      </c>
      <c r="J385">
        <v>0.11161270595361751</v>
      </c>
      <c r="K385">
        <v>3.9331237088654054E-2</v>
      </c>
      <c r="L385">
        <v>0</v>
      </c>
      <c r="M385">
        <v>0</v>
      </c>
      <c r="N385">
        <v>0.28119232644300929</v>
      </c>
      <c r="O385">
        <v>5.4923411214563421E-2</v>
      </c>
    </row>
    <row r="386" spans="1:15">
      <c r="A386" t="s">
        <v>471</v>
      </c>
      <c r="B386" t="s">
        <v>216</v>
      </c>
      <c r="C386">
        <v>132</v>
      </c>
      <c r="D386">
        <v>0</v>
      </c>
      <c r="E386">
        <v>0</v>
      </c>
      <c r="F386">
        <v>0.96794001677284669</v>
      </c>
      <c r="G386">
        <v>0.563011926033681</v>
      </c>
      <c r="H386">
        <v>5.325485183207258E-3</v>
      </c>
      <c r="I386">
        <v>0</v>
      </c>
      <c r="J386">
        <v>0.13458707420120272</v>
      </c>
      <c r="K386">
        <v>9.4576508985876079E-2</v>
      </c>
      <c r="L386">
        <v>0</v>
      </c>
      <c r="M386">
        <v>0</v>
      </c>
      <c r="N386">
        <v>9.6797678600464218E-2</v>
      </c>
      <c r="O386">
        <v>9.9963461496872574E-2</v>
      </c>
    </row>
    <row r="387" spans="1:15">
      <c r="A387" t="s">
        <v>471</v>
      </c>
      <c r="B387" t="s">
        <v>216</v>
      </c>
      <c r="C387">
        <v>275</v>
      </c>
      <c r="D387">
        <v>2.5658106312807377E-5</v>
      </c>
      <c r="E387">
        <v>3.181625555019381E-4</v>
      </c>
      <c r="F387">
        <v>0.93625061569647772</v>
      </c>
      <c r="G387">
        <v>0.58881714383542483</v>
      </c>
      <c r="H387">
        <v>0</v>
      </c>
      <c r="I387">
        <v>0</v>
      </c>
      <c r="J387">
        <v>0.12838555842838481</v>
      </c>
      <c r="K387">
        <v>0.11379701841382402</v>
      </c>
      <c r="L387">
        <v>0</v>
      </c>
      <c r="M387">
        <v>0</v>
      </c>
      <c r="N387">
        <v>0.10277481098047614</v>
      </c>
      <c r="O387">
        <v>9.5218007559001075E-2</v>
      </c>
    </row>
    <row r="388" spans="1:15">
      <c r="A388" t="s">
        <v>231</v>
      </c>
      <c r="B388" t="s">
        <v>216</v>
      </c>
      <c r="C388">
        <v>132</v>
      </c>
      <c r="D388">
        <v>0</v>
      </c>
      <c r="E388">
        <v>4.7108856900845753E-4</v>
      </c>
      <c r="F388">
        <v>1</v>
      </c>
      <c r="G388">
        <v>0.52779635566674643</v>
      </c>
      <c r="H388">
        <v>0</v>
      </c>
      <c r="I388">
        <v>0</v>
      </c>
      <c r="J388">
        <v>0.21313658237458108</v>
      </c>
      <c r="K388">
        <v>0.12233764065836016</v>
      </c>
      <c r="L388">
        <v>0</v>
      </c>
      <c r="M388">
        <v>0</v>
      </c>
      <c r="N388">
        <v>0.20615122316921056</v>
      </c>
      <c r="O388">
        <v>8.9181375940050142E-2</v>
      </c>
    </row>
    <row r="389" spans="1:15">
      <c r="A389" t="s">
        <v>472</v>
      </c>
      <c r="B389" t="s">
        <v>216</v>
      </c>
      <c r="C389">
        <v>132</v>
      </c>
      <c r="D389">
        <v>0</v>
      </c>
      <c r="E389">
        <v>4.7108856900845753E-4</v>
      </c>
      <c r="F389">
        <v>1</v>
      </c>
      <c r="G389">
        <v>0.52779635566674643</v>
      </c>
      <c r="H389">
        <v>0</v>
      </c>
      <c r="I389">
        <v>0</v>
      </c>
      <c r="J389">
        <v>0.21313658237458108</v>
      </c>
      <c r="K389">
        <v>0.12233764065836016</v>
      </c>
      <c r="L389">
        <v>0</v>
      </c>
      <c r="M389">
        <v>0</v>
      </c>
      <c r="N389">
        <v>0.20615122316921056</v>
      </c>
      <c r="O389">
        <v>8.9181375940050142E-2</v>
      </c>
    </row>
    <row r="390" spans="1:15">
      <c r="A390" t="s">
        <v>472</v>
      </c>
      <c r="B390" t="s">
        <v>216</v>
      </c>
      <c r="C390">
        <v>275</v>
      </c>
      <c r="D390">
        <v>0</v>
      </c>
      <c r="E390">
        <v>1.8099124397927564E-4</v>
      </c>
      <c r="F390">
        <v>1</v>
      </c>
      <c r="G390">
        <v>0.57419653449577879</v>
      </c>
      <c r="H390">
        <v>0</v>
      </c>
      <c r="I390">
        <v>5.867030810759985E-4</v>
      </c>
      <c r="J390">
        <v>0.12932400273489139</v>
      </c>
      <c r="K390">
        <v>0.11444660987799474</v>
      </c>
      <c r="L390">
        <v>4.1770742392531887E-3</v>
      </c>
      <c r="M390">
        <v>1.1541057615844379E-5</v>
      </c>
      <c r="N390">
        <v>0.28912829567135889</v>
      </c>
      <c r="O390">
        <v>9.4030712890165014E-2</v>
      </c>
    </row>
    <row r="391" spans="1:15">
      <c r="A391" t="s">
        <v>232</v>
      </c>
      <c r="B391" t="s">
        <v>216</v>
      </c>
      <c r="C391">
        <v>132</v>
      </c>
      <c r="D391">
        <v>0</v>
      </c>
      <c r="E391">
        <v>1.8099124397927564E-4</v>
      </c>
      <c r="F391">
        <v>1</v>
      </c>
      <c r="G391">
        <v>0.57419653449577879</v>
      </c>
      <c r="H391">
        <v>0</v>
      </c>
      <c r="I391">
        <v>5.867030810759985E-4</v>
      </c>
      <c r="J391">
        <v>0.12932400273489139</v>
      </c>
      <c r="K391">
        <v>0.11444660987799474</v>
      </c>
      <c r="L391">
        <v>4.1770742392531887E-3</v>
      </c>
      <c r="M391">
        <v>1.1541057615844379E-5</v>
      </c>
      <c r="N391">
        <v>0.28912829567135889</v>
      </c>
      <c r="O391">
        <v>9.4030712890165014E-2</v>
      </c>
    </row>
    <row r="392" spans="1:15">
      <c r="A392" t="s">
        <v>232</v>
      </c>
      <c r="B392" t="s">
        <v>216</v>
      </c>
      <c r="C392">
        <v>275</v>
      </c>
      <c r="D392">
        <v>0</v>
      </c>
      <c r="E392">
        <v>1.8099124397927564E-4</v>
      </c>
      <c r="F392">
        <v>1</v>
      </c>
      <c r="G392">
        <v>0.57419653449577879</v>
      </c>
      <c r="H392">
        <v>0</v>
      </c>
      <c r="I392">
        <v>5.867030810759985E-4</v>
      </c>
      <c r="J392">
        <v>0.12932400273489139</v>
      </c>
      <c r="K392">
        <v>0.11444660987799474</v>
      </c>
      <c r="L392">
        <v>4.1770742392531887E-3</v>
      </c>
      <c r="M392">
        <v>1.1541057615844379E-5</v>
      </c>
      <c r="N392">
        <v>0.28912829567135889</v>
      </c>
      <c r="O392">
        <v>9.4030712890165014E-2</v>
      </c>
    </row>
    <row r="393" spans="1:15">
      <c r="A393" t="s">
        <v>473</v>
      </c>
      <c r="B393" t="s">
        <v>216</v>
      </c>
      <c r="C393">
        <v>132</v>
      </c>
      <c r="D393">
        <v>0</v>
      </c>
      <c r="E393">
        <v>0</v>
      </c>
      <c r="F393">
        <v>0.99999976267923363</v>
      </c>
      <c r="G393">
        <v>0.53226223726753774</v>
      </c>
      <c r="H393">
        <v>0</v>
      </c>
      <c r="I393">
        <v>0</v>
      </c>
      <c r="J393">
        <v>0.14243434102875083</v>
      </c>
      <c r="K393">
        <v>8.671378487475602E-2</v>
      </c>
      <c r="L393">
        <v>8.5307241544197668E-4</v>
      </c>
      <c r="M393">
        <v>0</v>
      </c>
      <c r="N393">
        <v>0.1415124245734303</v>
      </c>
      <c r="O393">
        <v>7.1186855224933815E-2</v>
      </c>
    </row>
    <row r="394" spans="1:15">
      <c r="A394" t="s">
        <v>227</v>
      </c>
      <c r="B394" t="s">
        <v>216</v>
      </c>
      <c r="C394">
        <v>132</v>
      </c>
      <c r="D394">
        <v>0</v>
      </c>
      <c r="E394">
        <v>0</v>
      </c>
      <c r="F394">
        <v>0.99999976267923363</v>
      </c>
      <c r="G394">
        <v>0.53226223726753774</v>
      </c>
      <c r="H394">
        <v>0</v>
      </c>
      <c r="I394">
        <v>0</v>
      </c>
      <c r="J394">
        <v>0.14243434102875083</v>
      </c>
      <c r="K394">
        <v>8.671378487475602E-2</v>
      </c>
      <c r="L394">
        <v>8.5307241544197668E-4</v>
      </c>
      <c r="M394">
        <v>0</v>
      </c>
      <c r="N394">
        <v>0.1415124245734303</v>
      </c>
      <c r="O394">
        <v>7.1186855224933815E-2</v>
      </c>
    </row>
    <row r="395" spans="1:15">
      <c r="A395" t="s">
        <v>227</v>
      </c>
      <c r="B395" t="s">
        <v>216</v>
      </c>
      <c r="C395">
        <v>275</v>
      </c>
      <c r="D395">
        <v>5.2673470620318895E-3</v>
      </c>
      <c r="E395">
        <v>0</v>
      </c>
      <c r="F395">
        <v>0.99388093773019004</v>
      </c>
      <c r="G395">
        <v>0.55280620133015357</v>
      </c>
      <c r="H395">
        <v>0</v>
      </c>
      <c r="I395">
        <v>4.6115432113760411E-4</v>
      </c>
      <c r="J395">
        <v>0.15026789110871272</v>
      </c>
      <c r="K395">
        <v>8.2001699221927335E-2</v>
      </c>
      <c r="L395">
        <v>0</v>
      </c>
      <c r="M395">
        <v>0</v>
      </c>
      <c r="N395">
        <v>0.14205896293424</v>
      </c>
      <c r="O395">
        <v>7.2951604445390894E-2</v>
      </c>
    </row>
    <row r="396" spans="1:15">
      <c r="A396" t="s">
        <v>217</v>
      </c>
      <c r="B396" t="s">
        <v>216</v>
      </c>
      <c r="C396">
        <v>275</v>
      </c>
      <c r="D396">
        <v>0</v>
      </c>
      <c r="E396">
        <v>0</v>
      </c>
      <c r="F396">
        <v>1</v>
      </c>
      <c r="G396">
        <v>0.56646961073247182</v>
      </c>
      <c r="H396">
        <v>0</v>
      </c>
      <c r="I396">
        <v>1.2491785003430791E-4</v>
      </c>
      <c r="J396">
        <v>9.9032850344407744E-2</v>
      </c>
      <c r="K396">
        <v>0.10816250635685377</v>
      </c>
      <c r="L396">
        <v>0</v>
      </c>
      <c r="M396">
        <v>0</v>
      </c>
      <c r="N396">
        <v>0.18340924505799888</v>
      </c>
      <c r="O396">
        <v>3.7616183899184676E-2</v>
      </c>
    </row>
    <row r="397" spans="1:15">
      <c r="A397" t="s">
        <v>217</v>
      </c>
      <c r="B397" t="s">
        <v>216</v>
      </c>
      <c r="C397">
        <v>66</v>
      </c>
      <c r="D397">
        <v>0</v>
      </c>
      <c r="E397">
        <v>0</v>
      </c>
      <c r="F397">
        <v>1</v>
      </c>
      <c r="G397">
        <v>0.56646961073247182</v>
      </c>
      <c r="H397">
        <v>0</v>
      </c>
      <c r="I397">
        <v>1.2491785003430791E-4</v>
      </c>
      <c r="J397">
        <v>9.9032850344407744E-2</v>
      </c>
      <c r="K397">
        <v>0.10816250635685377</v>
      </c>
      <c r="L397">
        <v>0</v>
      </c>
      <c r="M397">
        <v>0</v>
      </c>
      <c r="N397">
        <v>0.18340924505799888</v>
      </c>
      <c r="O397">
        <v>3.7616183899184676E-2</v>
      </c>
    </row>
    <row r="398" spans="1:15">
      <c r="A398" t="s">
        <v>219</v>
      </c>
      <c r="B398" t="s">
        <v>216</v>
      </c>
      <c r="C398">
        <v>275</v>
      </c>
      <c r="D398">
        <v>0</v>
      </c>
      <c r="E398">
        <v>0</v>
      </c>
      <c r="F398">
        <v>0.99999993224086847</v>
      </c>
      <c r="G398">
        <v>0.58745616343180118</v>
      </c>
      <c r="H398">
        <v>0</v>
      </c>
      <c r="I398">
        <v>3.8292435544247387E-6</v>
      </c>
      <c r="J398">
        <v>0.11698922784489123</v>
      </c>
      <c r="K398">
        <v>0.11937938770992852</v>
      </c>
      <c r="L398">
        <v>0</v>
      </c>
      <c r="M398">
        <v>0</v>
      </c>
      <c r="N398">
        <v>0.23887392539687535</v>
      </c>
      <c r="O398">
        <v>0.10777276648410432</v>
      </c>
    </row>
    <row r="399" spans="1:15">
      <c r="A399" t="s">
        <v>228</v>
      </c>
      <c r="B399" t="s">
        <v>216</v>
      </c>
      <c r="C399">
        <v>132</v>
      </c>
      <c r="D399">
        <v>0</v>
      </c>
      <c r="E399">
        <v>0</v>
      </c>
      <c r="F399">
        <v>0.96794001677284669</v>
      </c>
      <c r="G399">
        <v>0.563011926033681</v>
      </c>
      <c r="H399">
        <v>5.325485183207258E-3</v>
      </c>
      <c r="I399">
        <v>0</v>
      </c>
      <c r="J399">
        <v>0.13458707420120272</v>
      </c>
      <c r="K399">
        <v>9.4576508985876079E-2</v>
      </c>
      <c r="L399">
        <v>0</v>
      </c>
      <c r="M399">
        <v>0</v>
      </c>
      <c r="N399">
        <v>9.6797678600464218E-2</v>
      </c>
      <c r="O399">
        <v>9.9963461496872574E-2</v>
      </c>
    </row>
    <row r="400" spans="1:15">
      <c r="A400" t="s">
        <v>474</v>
      </c>
      <c r="B400" t="s">
        <v>216</v>
      </c>
      <c r="C400">
        <v>132</v>
      </c>
      <c r="D400">
        <v>0</v>
      </c>
      <c r="E400">
        <v>0</v>
      </c>
      <c r="F400">
        <v>0.96794001677284669</v>
      </c>
      <c r="G400">
        <v>0.563011926033681</v>
      </c>
      <c r="H400">
        <v>5.325485183207258E-3</v>
      </c>
      <c r="I400">
        <v>0</v>
      </c>
      <c r="J400">
        <v>0.13458707420120272</v>
      </c>
      <c r="K400">
        <v>9.4576508985876079E-2</v>
      </c>
      <c r="L400">
        <v>0</v>
      </c>
      <c r="M400">
        <v>0</v>
      </c>
      <c r="N400">
        <v>9.6797678600464218E-2</v>
      </c>
      <c r="O400">
        <v>9.9963461496872574E-2</v>
      </c>
    </row>
    <row r="401" spans="1:15">
      <c r="A401" t="s">
        <v>475</v>
      </c>
      <c r="B401" t="s">
        <v>216</v>
      </c>
      <c r="C401">
        <v>275</v>
      </c>
      <c r="D401">
        <v>0</v>
      </c>
      <c r="E401">
        <v>4.5385374556824072E-3</v>
      </c>
      <c r="F401">
        <v>0.95276957760460912</v>
      </c>
      <c r="G401">
        <v>0.57276558594865645</v>
      </c>
      <c r="H401">
        <v>0</v>
      </c>
      <c r="I401">
        <v>0</v>
      </c>
      <c r="J401">
        <v>0.15837034566980152</v>
      </c>
      <c r="K401">
        <v>0.122645495206543</v>
      </c>
      <c r="L401">
        <v>2.3287183070714061E-3</v>
      </c>
      <c r="M401">
        <v>0</v>
      </c>
      <c r="N401">
        <v>8.0208076150014421E-2</v>
      </c>
      <c r="O401">
        <v>0.13789858950579537</v>
      </c>
    </row>
    <row r="402" spans="1:15">
      <c r="A402" t="s">
        <v>220</v>
      </c>
      <c r="B402" t="s">
        <v>216</v>
      </c>
      <c r="C402">
        <v>132</v>
      </c>
      <c r="D402">
        <v>0</v>
      </c>
      <c r="E402">
        <v>0</v>
      </c>
      <c r="F402">
        <v>0.65154400221884945</v>
      </c>
      <c r="G402">
        <v>0.25251273186132583</v>
      </c>
      <c r="H402">
        <v>0</v>
      </c>
      <c r="I402">
        <v>3.8461676112269011E-4</v>
      </c>
      <c r="J402">
        <v>0.10490169956847871</v>
      </c>
      <c r="K402">
        <v>4.8684481950935408E-2</v>
      </c>
      <c r="L402">
        <v>0</v>
      </c>
      <c r="M402">
        <v>0</v>
      </c>
      <c r="N402">
        <v>0.26116586264244612</v>
      </c>
      <c r="O402">
        <v>6.2439226924379559E-2</v>
      </c>
    </row>
    <row r="403" spans="1:15">
      <c r="A403" t="s">
        <v>240</v>
      </c>
      <c r="B403" t="s">
        <v>237</v>
      </c>
      <c r="C403">
        <v>110</v>
      </c>
      <c r="D403">
        <v>0</v>
      </c>
      <c r="E403">
        <v>4.3121222997076008E-5</v>
      </c>
      <c r="F403">
        <v>0</v>
      </c>
      <c r="G403">
        <v>0</v>
      </c>
      <c r="H403">
        <v>0</v>
      </c>
      <c r="I403">
        <v>1.5237376001134135E-4</v>
      </c>
      <c r="J403">
        <v>0</v>
      </c>
      <c r="K403">
        <v>0</v>
      </c>
      <c r="L403">
        <v>0</v>
      </c>
      <c r="M403">
        <v>0</v>
      </c>
      <c r="N403">
        <v>0</v>
      </c>
      <c r="O403">
        <v>0</v>
      </c>
    </row>
    <row r="404" spans="1:15">
      <c r="A404" t="s">
        <v>240</v>
      </c>
      <c r="B404" t="s">
        <v>237</v>
      </c>
      <c r="C404">
        <v>220</v>
      </c>
      <c r="D404">
        <v>0</v>
      </c>
      <c r="E404">
        <v>0</v>
      </c>
      <c r="F404">
        <v>0</v>
      </c>
      <c r="G404">
        <v>0</v>
      </c>
      <c r="H404">
        <v>0</v>
      </c>
      <c r="I404">
        <v>0</v>
      </c>
      <c r="J404">
        <v>0</v>
      </c>
      <c r="K404">
        <v>0</v>
      </c>
      <c r="L404">
        <v>7.1100117085091139E-4</v>
      </c>
      <c r="M404">
        <v>1.7065799598717159E-4</v>
      </c>
      <c r="N404">
        <v>0</v>
      </c>
      <c r="O404">
        <v>0</v>
      </c>
    </row>
    <row r="405" spans="1:15">
      <c r="A405" t="s">
        <v>251</v>
      </c>
      <c r="B405" t="s">
        <v>237</v>
      </c>
      <c r="C405">
        <v>110</v>
      </c>
      <c r="D405">
        <v>0</v>
      </c>
      <c r="E405">
        <v>1.9720780231152667E-4</v>
      </c>
      <c r="F405">
        <v>0</v>
      </c>
      <c r="G405">
        <v>0</v>
      </c>
      <c r="H405">
        <v>0</v>
      </c>
      <c r="I405">
        <v>0</v>
      </c>
      <c r="J405">
        <v>0</v>
      </c>
      <c r="K405">
        <v>0</v>
      </c>
      <c r="L405">
        <v>0</v>
      </c>
      <c r="M405">
        <v>8.8512876817727415E-5</v>
      </c>
      <c r="N405">
        <v>0</v>
      </c>
      <c r="O405">
        <v>0</v>
      </c>
    </row>
    <row r="406" spans="1:15">
      <c r="A406" t="s">
        <v>251</v>
      </c>
      <c r="B406" t="s">
        <v>237</v>
      </c>
      <c r="C406">
        <v>220</v>
      </c>
      <c r="D406">
        <v>0</v>
      </c>
      <c r="E406">
        <v>0</v>
      </c>
      <c r="F406">
        <v>0</v>
      </c>
      <c r="G406">
        <v>0</v>
      </c>
      <c r="H406">
        <v>1.078020400918801E-3</v>
      </c>
      <c r="I406">
        <v>6.4982984335578971E-5</v>
      </c>
      <c r="J406">
        <v>0</v>
      </c>
      <c r="K406">
        <v>0</v>
      </c>
      <c r="L406">
        <v>1.7351076687505938E-3</v>
      </c>
      <c r="M406">
        <v>0</v>
      </c>
      <c r="N406">
        <v>0</v>
      </c>
      <c r="O406">
        <v>0</v>
      </c>
    </row>
    <row r="407" spans="1:15">
      <c r="A407" t="s">
        <v>476</v>
      </c>
      <c r="B407" t="s">
        <v>237</v>
      </c>
      <c r="C407">
        <v>220</v>
      </c>
      <c r="D407">
        <v>1.0812930601510732E-3</v>
      </c>
      <c r="E407">
        <v>3.6564242022662298E-4</v>
      </c>
      <c r="F407">
        <v>3.6839310587915003E-5</v>
      </c>
      <c r="G407">
        <v>0</v>
      </c>
      <c r="H407">
        <v>1.3681291303532645E-3</v>
      </c>
      <c r="I407">
        <v>0</v>
      </c>
      <c r="J407">
        <v>3.5171470797755794E-5</v>
      </c>
      <c r="K407">
        <v>0</v>
      </c>
      <c r="L407">
        <v>0</v>
      </c>
      <c r="M407">
        <v>2.5183524797971733E-4</v>
      </c>
      <c r="N407">
        <v>1.3483857544475908E-5</v>
      </c>
      <c r="O407">
        <v>0</v>
      </c>
    </row>
    <row r="408" spans="1:15">
      <c r="A408" t="s">
        <v>477</v>
      </c>
      <c r="B408" t="s">
        <v>237</v>
      </c>
      <c r="C408">
        <v>110</v>
      </c>
      <c r="D408">
        <v>0</v>
      </c>
      <c r="E408">
        <v>1.9720780231152667E-4</v>
      </c>
      <c r="F408">
        <v>0</v>
      </c>
      <c r="G408">
        <v>0</v>
      </c>
      <c r="H408">
        <v>0</v>
      </c>
      <c r="I408">
        <v>0</v>
      </c>
      <c r="J408">
        <v>0</v>
      </c>
      <c r="K408">
        <v>0</v>
      </c>
      <c r="L408">
        <v>0</v>
      </c>
      <c r="M408">
        <v>8.8512876817727415E-5</v>
      </c>
      <c r="N408">
        <v>0</v>
      </c>
      <c r="O408">
        <v>0</v>
      </c>
    </row>
    <row r="409" spans="1:15">
      <c r="A409" t="s">
        <v>241</v>
      </c>
      <c r="B409" t="s">
        <v>237</v>
      </c>
      <c r="C409">
        <v>110</v>
      </c>
      <c r="D409">
        <v>0</v>
      </c>
      <c r="E409">
        <v>4.3121222997076008E-5</v>
      </c>
      <c r="F409">
        <v>0</v>
      </c>
      <c r="G409">
        <v>0</v>
      </c>
      <c r="H409">
        <v>0</v>
      </c>
      <c r="I409">
        <v>1.5237376001134135E-4</v>
      </c>
      <c r="J409">
        <v>0</v>
      </c>
      <c r="K409">
        <v>0</v>
      </c>
      <c r="L409">
        <v>0</v>
      </c>
      <c r="M409">
        <v>0</v>
      </c>
      <c r="N409">
        <v>0</v>
      </c>
      <c r="O409">
        <v>0</v>
      </c>
    </row>
    <row r="410" spans="1:15">
      <c r="A410" t="s">
        <v>478</v>
      </c>
      <c r="B410" t="s">
        <v>237</v>
      </c>
      <c r="C410">
        <v>110</v>
      </c>
      <c r="D410">
        <v>0</v>
      </c>
      <c r="E410">
        <v>4.3121222997076008E-5</v>
      </c>
      <c r="F410">
        <v>0</v>
      </c>
      <c r="G410">
        <v>0</v>
      </c>
      <c r="H410">
        <v>0</v>
      </c>
      <c r="I410">
        <v>1.5237376001134135E-4</v>
      </c>
      <c r="J410">
        <v>0</v>
      </c>
      <c r="K410">
        <v>0</v>
      </c>
      <c r="L410">
        <v>0</v>
      </c>
      <c r="M410">
        <v>0</v>
      </c>
      <c r="N410">
        <v>0</v>
      </c>
      <c r="O410">
        <v>0</v>
      </c>
    </row>
    <row r="411" spans="1:15">
      <c r="A411" t="s">
        <v>242</v>
      </c>
      <c r="B411" t="s">
        <v>237</v>
      </c>
      <c r="C411">
        <v>110</v>
      </c>
      <c r="D411">
        <v>0</v>
      </c>
      <c r="E411">
        <v>0</v>
      </c>
      <c r="F411">
        <v>0</v>
      </c>
      <c r="G411">
        <v>0</v>
      </c>
      <c r="H411">
        <v>0</v>
      </c>
      <c r="I411">
        <v>0</v>
      </c>
      <c r="J411">
        <v>0</v>
      </c>
      <c r="K411">
        <v>0</v>
      </c>
      <c r="L411">
        <v>5.2000714516991847E-4</v>
      </c>
      <c r="M411">
        <v>0</v>
      </c>
      <c r="N411">
        <v>0</v>
      </c>
      <c r="O411">
        <v>0</v>
      </c>
    </row>
    <row r="412" spans="1:15">
      <c r="A412" t="s">
        <v>242</v>
      </c>
      <c r="B412" t="s">
        <v>237</v>
      </c>
      <c r="C412">
        <v>220</v>
      </c>
      <c r="D412">
        <v>0</v>
      </c>
      <c r="E412">
        <v>0</v>
      </c>
      <c r="F412">
        <v>0</v>
      </c>
      <c r="G412">
        <v>0</v>
      </c>
      <c r="H412">
        <v>8.4376714048944184E-4</v>
      </c>
      <c r="I412">
        <v>0</v>
      </c>
      <c r="J412">
        <v>0</v>
      </c>
      <c r="K412">
        <v>7.1337105210185134E-4</v>
      </c>
      <c r="L412">
        <v>0</v>
      </c>
      <c r="M412">
        <v>0</v>
      </c>
      <c r="N412">
        <v>0</v>
      </c>
      <c r="O412">
        <v>0</v>
      </c>
    </row>
    <row r="413" spans="1:15">
      <c r="A413" t="s">
        <v>246</v>
      </c>
      <c r="B413" t="s">
        <v>237</v>
      </c>
      <c r="C413">
        <v>110</v>
      </c>
      <c r="D413">
        <v>1.0812930601510732E-3</v>
      </c>
      <c r="E413">
        <v>3.6564242022662298E-4</v>
      </c>
      <c r="F413">
        <v>3.6839310587915003E-5</v>
      </c>
      <c r="G413">
        <v>0</v>
      </c>
      <c r="H413">
        <v>1.3681291303532645E-3</v>
      </c>
      <c r="I413">
        <v>0</v>
      </c>
      <c r="J413">
        <v>3.5171470797755794E-5</v>
      </c>
      <c r="K413">
        <v>0</v>
      </c>
      <c r="L413">
        <v>0</v>
      </c>
      <c r="M413">
        <v>2.5183524797971733E-4</v>
      </c>
      <c r="N413">
        <v>1.3483857544475908E-5</v>
      </c>
      <c r="O413">
        <v>0</v>
      </c>
    </row>
    <row r="414" spans="1:15">
      <c r="A414" t="s">
        <v>246</v>
      </c>
      <c r="B414" t="s">
        <v>237</v>
      </c>
      <c r="C414">
        <v>220</v>
      </c>
      <c r="D414">
        <v>1.0812930601510732E-3</v>
      </c>
      <c r="E414">
        <v>3.6564242022662298E-4</v>
      </c>
      <c r="F414">
        <v>3.6839310587915003E-5</v>
      </c>
      <c r="G414">
        <v>0</v>
      </c>
      <c r="H414">
        <v>1.3681291303532645E-3</v>
      </c>
      <c r="I414">
        <v>0</v>
      </c>
      <c r="J414">
        <v>3.5171470797755794E-5</v>
      </c>
      <c r="K414">
        <v>0</v>
      </c>
      <c r="L414">
        <v>0</v>
      </c>
      <c r="M414">
        <v>2.5183524797971733E-4</v>
      </c>
      <c r="N414">
        <v>1.3483857544475908E-5</v>
      </c>
      <c r="O414">
        <v>0</v>
      </c>
    </row>
    <row r="415" spans="1:15">
      <c r="A415" t="s">
        <v>479</v>
      </c>
      <c r="B415" t="s">
        <v>237</v>
      </c>
      <c r="C415">
        <v>220</v>
      </c>
      <c r="D415">
        <v>0</v>
      </c>
      <c r="E415">
        <v>1.9871782253664952E-4</v>
      </c>
      <c r="F415">
        <v>0</v>
      </c>
      <c r="G415">
        <v>0</v>
      </c>
      <c r="H415">
        <v>4.8409306022328784E-3</v>
      </c>
      <c r="I415">
        <v>0</v>
      </c>
      <c r="J415">
        <v>0</v>
      </c>
      <c r="K415">
        <v>0</v>
      </c>
      <c r="L415">
        <v>7.0133013203103767E-3</v>
      </c>
      <c r="M415">
        <v>0</v>
      </c>
      <c r="N415">
        <v>0</v>
      </c>
      <c r="O415">
        <v>0</v>
      </c>
    </row>
    <row r="416" spans="1:15">
      <c r="A416" t="s">
        <v>247</v>
      </c>
      <c r="B416" t="s">
        <v>237</v>
      </c>
      <c r="C416">
        <v>110</v>
      </c>
      <c r="D416">
        <v>0</v>
      </c>
      <c r="E416">
        <v>1.5308547954775149E-4</v>
      </c>
      <c r="F416">
        <v>0</v>
      </c>
      <c r="G416">
        <v>0</v>
      </c>
      <c r="H416">
        <v>0</v>
      </c>
      <c r="I416">
        <v>1.7536457696642137E-3</v>
      </c>
      <c r="J416">
        <v>0</v>
      </c>
      <c r="K416">
        <v>0</v>
      </c>
      <c r="L416">
        <v>0</v>
      </c>
      <c r="M416">
        <v>0</v>
      </c>
      <c r="N416">
        <v>0</v>
      </c>
      <c r="O416">
        <v>0</v>
      </c>
    </row>
    <row r="417" spans="1:15">
      <c r="A417" t="s">
        <v>247</v>
      </c>
      <c r="B417" t="s">
        <v>237</v>
      </c>
      <c r="C417">
        <v>220</v>
      </c>
      <c r="D417">
        <v>0</v>
      </c>
      <c r="E417">
        <v>0</v>
      </c>
      <c r="F417">
        <v>0</v>
      </c>
      <c r="G417">
        <v>0</v>
      </c>
      <c r="H417">
        <v>0</v>
      </c>
      <c r="I417">
        <v>0</v>
      </c>
      <c r="J417">
        <v>0</v>
      </c>
      <c r="K417">
        <v>0</v>
      </c>
      <c r="L417">
        <v>0</v>
      </c>
      <c r="M417">
        <v>0</v>
      </c>
      <c r="N417">
        <v>0</v>
      </c>
      <c r="O417">
        <v>0</v>
      </c>
    </row>
    <row r="418" spans="1:15">
      <c r="A418" t="s">
        <v>480</v>
      </c>
      <c r="B418" t="s">
        <v>237</v>
      </c>
      <c r="C418">
        <v>110</v>
      </c>
      <c r="D418">
        <v>0</v>
      </c>
      <c r="E418">
        <v>1.9720780231152667E-4</v>
      </c>
      <c r="F418">
        <v>0</v>
      </c>
      <c r="G418">
        <v>0</v>
      </c>
      <c r="H418">
        <v>0</v>
      </c>
      <c r="I418">
        <v>0</v>
      </c>
      <c r="J418">
        <v>0</v>
      </c>
      <c r="K418">
        <v>0</v>
      </c>
      <c r="L418">
        <v>0</v>
      </c>
      <c r="M418">
        <v>8.8512876817727415E-5</v>
      </c>
      <c r="N418">
        <v>0</v>
      </c>
      <c r="O418">
        <v>0</v>
      </c>
    </row>
    <row r="419" spans="1:15">
      <c r="A419" t="s">
        <v>481</v>
      </c>
      <c r="B419" t="s">
        <v>237</v>
      </c>
      <c r="C419">
        <v>110</v>
      </c>
      <c r="D419">
        <v>0</v>
      </c>
      <c r="E419">
        <v>1.9720780231152667E-4</v>
      </c>
      <c r="F419">
        <v>0</v>
      </c>
      <c r="G419">
        <v>0</v>
      </c>
      <c r="H419">
        <v>0</v>
      </c>
      <c r="I419">
        <v>0</v>
      </c>
      <c r="J419">
        <v>0</v>
      </c>
      <c r="K419">
        <v>0</v>
      </c>
      <c r="L419">
        <v>0</v>
      </c>
      <c r="M419">
        <v>8.8512876817727415E-5</v>
      </c>
      <c r="N419">
        <v>0</v>
      </c>
      <c r="O419">
        <v>0</v>
      </c>
    </row>
    <row r="420" spans="1:15">
      <c r="A420" t="s">
        <v>236</v>
      </c>
      <c r="B420" t="s">
        <v>237</v>
      </c>
      <c r="C420">
        <v>220</v>
      </c>
      <c r="D420">
        <v>0</v>
      </c>
      <c r="E420">
        <v>1.9871782253664952E-4</v>
      </c>
      <c r="F420">
        <v>0</v>
      </c>
      <c r="G420">
        <v>0</v>
      </c>
      <c r="H420">
        <v>4.8409306022328784E-3</v>
      </c>
      <c r="I420">
        <v>0</v>
      </c>
      <c r="J420">
        <v>0</v>
      </c>
      <c r="K420">
        <v>0</v>
      </c>
      <c r="L420">
        <v>7.0133013203103767E-3</v>
      </c>
      <c r="M420">
        <v>0</v>
      </c>
      <c r="N420">
        <v>0</v>
      </c>
      <c r="O420">
        <v>0</v>
      </c>
    </row>
    <row r="421" spans="1:15">
      <c r="A421" t="s">
        <v>252</v>
      </c>
      <c r="B421" t="s">
        <v>237</v>
      </c>
      <c r="C421">
        <v>110</v>
      </c>
      <c r="D421">
        <v>0</v>
      </c>
      <c r="E421">
        <v>1.9720780231152667E-4</v>
      </c>
      <c r="F421">
        <v>0</v>
      </c>
      <c r="G421">
        <v>0</v>
      </c>
      <c r="H421">
        <v>0</v>
      </c>
      <c r="I421">
        <v>0</v>
      </c>
      <c r="J421">
        <v>0</v>
      </c>
      <c r="K421">
        <v>0</v>
      </c>
      <c r="L421">
        <v>0</v>
      </c>
      <c r="M421">
        <v>8.8512876817727415E-5</v>
      </c>
      <c r="N421">
        <v>0</v>
      </c>
      <c r="O421">
        <v>0</v>
      </c>
    </row>
    <row r="422" spans="1:15">
      <c r="A422" t="s">
        <v>252</v>
      </c>
      <c r="B422" t="s">
        <v>237</v>
      </c>
      <c r="C422">
        <v>220</v>
      </c>
      <c r="D422">
        <v>0</v>
      </c>
      <c r="E422">
        <v>0</v>
      </c>
      <c r="F422">
        <v>0</v>
      </c>
      <c r="G422">
        <v>0</v>
      </c>
      <c r="H422">
        <v>0</v>
      </c>
      <c r="I422">
        <v>0</v>
      </c>
      <c r="J422">
        <v>0</v>
      </c>
      <c r="K422">
        <v>0</v>
      </c>
      <c r="L422">
        <v>6.4558127849881752E-3</v>
      </c>
      <c r="M422">
        <v>0</v>
      </c>
      <c r="N422">
        <v>0</v>
      </c>
      <c r="O422">
        <v>0</v>
      </c>
    </row>
    <row r="423" spans="1:15">
      <c r="A423" t="s">
        <v>482</v>
      </c>
      <c r="B423" t="s">
        <v>237</v>
      </c>
      <c r="C423">
        <v>110</v>
      </c>
      <c r="D423">
        <v>0</v>
      </c>
      <c r="E423">
        <v>1.9720780231152667E-4</v>
      </c>
      <c r="F423">
        <v>0</v>
      </c>
      <c r="G423">
        <v>0</v>
      </c>
      <c r="H423">
        <v>0</v>
      </c>
      <c r="I423">
        <v>0</v>
      </c>
      <c r="J423">
        <v>0</v>
      </c>
      <c r="K423">
        <v>0</v>
      </c>
      <c r="L423">
        <v>0</v>
      </c>
      <c r="M423">
        <v>8.8512876817727415E-5</v>
      </c>
      <c r="N423">
        <v>0</v>
      </c>
      <c r="O423">
        <v>0</v>
      </c>
    </row>
    <row r="424" spans="1:15">
      <c r="A424" t="s">
        <v>483</v>
      </c>
      <c r="B424" t="s">
        <v>237</v>
      </c>
      <c r="C424">
        <v>110</v>
      </c>
      <c r="D424">
        <v>0</v>
      </c>
      <c r="E424">
        <v>1.5308547954775149E-4</v>
      </c>
      <c r="F424">
        <v>0</v>
      </c>
      <c r="G424">
        <v>0</v>
      </c>
      <c r="H424">
        <v>0</v>
      </c>
      <c r="I424">
        <v>1.7536457696642137E-3</v>
      </c>
      <c r="J424">
        <v>0</v>
      </c>
      <c r="K424">
        <v>0</v>
      </c>
      <c r="L424">
        <v>0</v>
      </c>
      <c r="M424">
        <v>0</v>
      </c>
      <c r="N424">
        <v>0</v>
      </c>
      <c r="O424">
        <v>0</v>
      </c>
    </row>
    <row r="425" spans="1:15">
      <c r="A425" t="s">
        <v>238</v>
      </c>
      <c r="B425" t="s">
        <v>237</v>
      </c>
      <c r="C425">
        <v>110</v>
      </c>
      <c r="D425">
        <v>0</v>
      </c>
      <c r="E425">
        <v>1.9720780231152667E-4</v>
      </c>
      <c r="F425">
        <v>0</v>
      </c>
      <c r="G425">
        <v>0</v>
      </c>
      <c r="H425">
        <v>0</v>
      </c>
      <c r="I425">
        <v>0</v>
      </c>
      <c r="J425">
        <v>0</v>
      </c>
      <c r="K425">
        <v>0</v>
      </c>
      <c r="L425">
        <v>0</v>
      </c>
      <c r="M425">
        <v>8.8512876817727415E-5</v>
      </c>
      <c r="N425">
        <v>0</v>
      </c>
      <c r="O425">
        <v>0</v>
      </c>
    </row>
    <row r="426" spans="1:15">
      <c r="A426" t="s">
        <v>484</v>
      </c>
      <c r="B426" t="s">
        <v>237</v>
      </c>
      <c r="C426">
        <v>110</v>
      </c>
      <c r="D426">
        <v>0</v>
      </c>
      <c r="E426">
        <v>1.5308547954775149E-4</v>
      </c>
      <c r="F426">
        <v>0</v>
      </c>
      <c r="G426">
        <v>0</v>
      </c>
      <c r="H426">
        <v>0</v>
      </c>
      <c r="I426">
        <v>1.7536457696642137E-3</v>
      </c>
      <c r="J426">
        <v>0</v>
      </c>
      <c r="K426">
        <v>0</v>
      </c>
      <c r="L426">
        <v>0</v>
      </c>
      <c r="M426">
        <v>0</v>
      </c>
      <c r="N426">
        <v>0</v>
      </c>
      <c r="O426">
        <v>0</v>
      </c>
    </row>
    <row r="427" spans="1:15">
      <c r="A427" t="s">
        <v>248</v>
      </c>
      <c r="B427" t="s">
        <v>237</v>
      </c>
      <c r="C427">
        <v>110</v>
      </c>
      <c r="D427">
        <v>0</v>
      </c>
      <c r="E427">
        <v>1.5308547954775149E-4</v>
      </c>
      <c r="F427">
        <v>0</v>
      </c>
      <c r="G427">
        <v>0</v>
      </c>
      <c r="H427">
        <v>0</v>
      </c>
      <c r="I427">
        <v>1.7536457696642137E-3</v>
      </c>
      <c r="J427">
        <v>0</v>
      </c>
      <c r="K427">
        <v>0</v>
      </c>
      <c r="L427">
        <v>0</v>
      </c>
      <c r="M427">
        <v>0</v>
      </c>
      <c r="N427">
        <v>0</v>
      </c>
      <c r="O427">
        <v>0</v>
      </c>
    </row>
    <row r="428" spans="1:15">
      <c r="A428" t="s">
        <v>248</v>
      </c>
      <c r="B428" t="s">
        <v>237</v>
      </c>
      <c r="C428">
        <v>220</v>
      </c>
      <c r="D428">
        <v>0</v>
      </c>
      <c r="E428">
        <v>0</v>
      </c>
      <c r="F428">
        <v>0</v>
      </c>
      <c r="G428">
        <v>0</v>
      </c>
      <c r="H428">
        <v>0</v>
      </c>
      <c r="I428">
        <v>0</v>
      </c>
      <c r="J428">
        <v>0</v>
      </c>
      <c r="K428">
        <v>0</v>
      </c>
      <c r="L428">
        <v>0</v>
      </c>
      <c r="M428">
        <v>0</v>
      </c>
      <c r="N428">
        <v>0</v>
      </c>
      <c r="O428">
        <v>0</v>
      </c>
    </row>
    <row r="429" spans="1:15">
      <c r="A429" t="s">
        <v>485</v>
      </c>
      <c r="B429" t="s">
        <v>237</v>
      </c>
      <c r="C429">
        <v>110</v>
      </c>
      <c r="D429">
        <v>0</v>
      </c>
      <c r="E429">
        <v>0</v>
      </c>
      <c r="F429">
        <v>0</v>
      </c>
      <c r="G429">
        <v>0</v>
      </c>
      <c r="H429">
        <v>0</v>
      </c>
      <c r="I429">
        <v>0</v>
      </c>
      <c r="J429">
        <v>0</v>
      </c>
      <c r="K429">
        <v>0</v>
      </c>
      <c r="L429">
        <v>9.9012666615599888E-4</v>
      </c>
      <c r="M429">
        <v>0</v>
      </c>
      <c r="N429">
        <v>0</v>
      </c>
      <c r="O429">
        <v>0</v>
      </c>
    </row>
    <row r="430" spans="1:15">
      <c r="A430" t="s">
        <v>486</v>
      </c>
      <c r="B430" t="s">
        <v>237</v>
      </c>
      <c r="C430">
        <v>110</v>
      </c>
      <c r="D430">
        <v>0</v>
      </c>
      <c r="E430">
        <v>0</v>
      </c>
      <c r="F430">
        <v>0</v>
      </c>
      <c r="G430">
        <v>0</v>
      </c>
      <c r="H430">
        <v>0</v>
      </c>
      <c r="I430">
        <v>0</v>
      </c>
      <c r="J430">
        <v>0</v>
      </c>
      <c r="K430">
        <v>0</v>
      </c>
      <c r="L430">
        <v>5.2000714516991847E-4</v>
      </c>
      <c r="M430">
        <v>0</v>
      </c>
      <c r="N430">
        <v>0</v>
      </c>
      <c r="O430">
        <v>0</v>
      </c>
    </row>
    <row r="431" spans="1:15">
      <c r="A431" t="s">
        <v>243</v>
      </c>
      <c r="B431" t="s">
        <v>237</v>
      </c>
      <c r="C431">
        <v>110</v>
      </c>
      <c r="D431">
        <v>0</v>
      </c>
      <c r="E431">
        <v>0</v>
      </c>
      <c r="F431">
        <v>0</v>
      </c>
      <c r="G431">
        <v>0</v>
      </c>
      <c r="H431">
        <v>0</v>
      </c>
      <c r="I431">
        <v>0</v>
      </c>
      <c r="J431">
        <v>0</v>
      </c>
      <c r="K431">
        <v>0</v>
      </c>
      <c r="L431">
        <v>5.2000714516991847E-4</v>
      </c>
      <c r="M431">
        <v>0</v>
      </c>
      <c r="N431">
        <v>0</v>
      </c>
      <c r="O431">
        <v>0</v>
      </c>
    </row>
    <row r="432" spans="1:15">
      <c r="A432" t="s">
        <v>487</v>
      </c>
      <c r="B432" t="s">
        <v>237</v>
      </c>
      <c r="C432">
        <v>110</v>
      </c>
      <c r="D432">
        <v>0</v>
      </c>
      <c r="E432">
        <v>4.3121222997076008E-5</v>
      </c>
      <c r="F432">
        <v>0</v>
      </c>
      <c r="G432">
        <v>0</v>
      </c>
      <c r="H432">
        <v>0</v>
      </c>
      <c r="I432">
        <v>1.5237376001134135E-4</v>
      </c>
      <c r="J432">
        <v>0</v>
      </c>
      <c r="K432">
        <v>0</v>
      </c>
      <c r="L432">
        <v>0</v>
      </c>
      <c r="M432">
        <v>0</v>
      </c>
      <c r="N432">
        <v>0</v>
      </c>
      <c r="O432">
        <v>0</v>
      </c>
    </row>
    <row r="433" spans="1:15">
      <c r="A433" t="s">
        <v>488</v>
      </c>
      <c r="B433" t="s">
        <v>237</v>
      </c>
      <c r="C433">
        <v>110</v>
      </c>
      <c r="D433">
        <v>0</v>
      </c>
      <c r="E433">
        <v>1.9720780231152667E-4</v>
      </c>
      <c r="F433">
        <v>0</v>
      </c>
      <c r="G433">
        <v>0</v>
      </c>
      <c r="H433">
        <v>0</v>
      </c>
      <c r="I433">
        <v>0</v>
      </c>
      <c r="J433">
        <v>0</v>
      </c>
      <c r="K433">
        <v>0</v>
      </c>
      <c r="L433">
        <v>0</v>
      </c>
      <c r="M433">
        <v>8.8512876817727415E-5</v>
      </c>
      <c r="N433">
        <v>0</v>
      </c>
      <c r="O433">
        <v>0</v>
      </c>
    </row>
    <row r="434" spans="1:15">
      <c r="A434" t="s">
        <v>489</v>
      </c>
      <c r="B434" t="s">
        <v>237</v>
      </c>
      <c r="C434">
        <v>110</v>
      </c>
      <c r="D434">
        <v>0</v>
      </c>
      <c r="E434">
        <v>0</v>
      </c>
      <c r="F434">
        <v>0</v>
      </c>
      <c r="G434">
        <v>0</v>
      </c>
      <c r="H434">
        <v>0</v>
      </c>
      <c r="I434">
        <v>0</v>
      </c>
      <c r="J434">
        <v>0</v>
      </c>
      <c r="K434">
        <v>0</v>
      </c>
      <c r="L434">
        <v>5.2000714516991847E-4</v>
      </c>
      <c r="M434">
        <v>0</v>
      </c>
      <c r="N434">
        <v>0</v>
      </c>
      <c r="O434">
        <v>0</v>
      </c>
    </row>
    <row r="435" spans="1:15">
      <c r="A435" t="s">
        <v>490</v>
      </c>
      <c r="B435" t="s">
        <v>237</v>
      </c>
      <c r="C435">
        <v>110</v>
      </c>
      <c r="D435">
        <v>0</v>
      </c>
      <c r="E435">
        <v>0</v>
      </c>
      <c r="F435">
        <v>0</v>
      </c>
      <c r="G435">
        <v>0</v>
      </c>
      <c r="H435">
        <v>0</v>
      </c>
      <c r="I435">
        <v>0</v>
      </c>
      <c r="J435">
        <v>0</v>
      </c>
      <c r="K435">
        <v>0</v>
      </c>
      <c r="L435">
        <v>5.2000714516991847E-4</v>
      </c>
      <c r="M435">
        <v>0</v>
      </c>
      <c r="N435">
        <v>0</v>
      </c>
      <c r="O435">
        <v>0</v>
      </c>
    </row>
    <row r="436" spans="1:15">
      <c r="A436" t="s">
        <v>249</v>
      </c>
      <c r="B436" t="s">
        <v>237</v>
      </c>
      <c r="C436">
        <v>110</v>
      </c>
      <c r="D436">
        <v>0</v>
      </c>
      <c r="E436">
        <v>0</v>
      </c>
      <c r="F436">
        <v>0</v>
      </c>
      <c r="G436">
        <v>0</v>
      </c>
      <c r="H436">
        <v>1.308978754787649E-3</v>
      </c>
      <c r="I436">
        <v>0</v>
      </c>
      <c r="J436">
        <v>0</v>
      </c>
      <c r="K436">
        <v>0</v>
      </c>
      <c r="L436">
        <v>0</v>
      </c>
      <c r="M436">
        <v>0</v>
      </c>
      <c r="N436">
        <v>0</v>
      </c>
      <c r="O436">
        <v>0</v>
      </c>
    </row>
    <row r="437" spans="1:15">
      <c r="A437" t="s">
        <v>244</v>
      </c>
      <c r="B437" t="s">
        <v>237</v>
      </c>
      <c r="C437">
        <v>110</v>
      </c>
      <c r="D437">
        <v>0</v>
      </c>
      <c r="E437">
        <v>4.3121222997076008E-5</v>
      </c>
      <c r="F437">
        <v>0</v>
      </c>
      <c r="G437">
        <v>0</v>
      </c>
      <c r="H437">
        <v>0</v>
      </c>
      <c r="I437">
        <v>1.5237376001134135E-4</v>
      </c>
      <c r="J437">
        <v>0</v>
      </c>
      <c r="K437">
        <v>0</v>
      </c>
      <c r="L437">
        <v>0</v>
      </c>
      <c r="M437">
        <v>0</v>
      </c>
      <c r="N437">
        <v>0</v>
      </c>
      <c r="O437">
        <v>0</v>
      </c>
    </row>
    <row r="438" spans="1:15">
      <c r="A438" t="s">
        <v>244</v>
      </c>
      <c r="B438" t="s">
        <v>237</v>
      </c>
      <c r="C438">
        <v>220</v>
      </c>
      <c r="D438">
        <v>2.0796591013158778E-3</v>
      </c>
      <c r="E438">
        <v>0</v>
      </c>
      <c r="F438">
        <v>0</v>
      </c>
      <c r="G438">
        <v>0</v>
      </c>
      <c r="H438">
        <v>0</v>
      </c>
      <c r="I438">
        <v>0</v>
      </c>
      <c r="J438">
        <v>0</v>
      </c>
      <c r="K438">
        <v>0</v>
      </c>
      <c r="L438">
        <v>0</v>
      </c>
      <c r="M438">
        <v>3.0490260664871407E-3</v>
      </c>
      <c r="N438">
        <v>0</v>
      </c>
      <c r="O438">
        <v>0</v>
      </c>
    </row>
    <row r="439" spans="1:15">
      <c r="A439" t="s">
        <v>245</v>
      </c>
      <c r="B439" t="s">
        <v>237</v>
      </c>
      <c r="C439">
        <v>110</v>
      </c>
      <c r="D439">
        <v>0</v>
      </c>
      <c r="E439">
        <v>0</v>
      </c>
      <c r="F439">
        <v>0</v>
      </c>
      <c r="G439">
        <v>0</v>
      </c>
      <c r="H439">
        <v>0</v>
      </c>
      <c r="I439">
        <v>0</v>
      </c>
      <c r="J439">
        <v>0</v>
      </c>
      <c r="K439">
        <v>0</v>
      </c>
      <c r="L439">
        <v>9.9012666615599888E-4</v>
      </c>
      <c r="M439">
        <v>0</v>
      </c>
      <c r="N439">
        <v>0</v>
      </c>
      <c r="O439">
        <v>0</v>
      </c>
    </row>
    <row r="440" spans="1:15">
      <c r="A440" t="s">
        <v>250</v>
      </c>
      <c r="B440" t="s">
        <v>237</v>
      </c>
      <c r="C440">
        <v>110</v>
      </c>
      <c r="D440">
        <v>0</v>
      </c>
      <c r="E440">
        <v>0</v>
      </c>
      <c r="F440">
        <v>0</v>
      </c>
      <c r="G440">
        <v>0</v>
      </c>
      <c r="H440">
        <v>9.9045656242937176E-4</v>
      </c>
      <c r="I440">
        <v>0</v>
      </c>
      <c r="J440">
        <v>0</v>
      </c>
      <c r="K440">
        <v>0</v>
      </c>
      <c r="L440">
        <v>0</v>
      </c>
      <c r="M440">
        <v>0</v>
      </c>
      <c r="N440">
        <v>0</v>
      </c>
      <c r="O440">
        <v>0</v>
      </c>
    </row>
    <row r="441" spans="1:15">
      <c r="A441" t="s">
        <v>491</v>
      </c>
      <c r="B441" t="s">
        <v>237</v>
      </c>
      <c r="C441">
        <v>110</v>
      </c>
      <c r="D441">
        <v>0</v>
      </c>
      <c r="E441">
        <v>1.5308547954775149E-4</v>
      </c>
      <c r="F441">
        <v>0</v>
      </c>
      <c r="G441">
        <v>0</v>
      </c>
      <c r="H441">
        <v>0</v>
      </c>
      <c r="I441">
        <v>1.7536457696642137E-3</v>
      </c>
      <c r="J441">
        <v>0</v>
      </c>
      <c r="K441">
        <v>0</v>
      </c>
      <c r="L441">
        <v>0</v>
      </c>
      <c r="M441">
        <v>0</v>
      </c>
      <c r="N441">
        <v>0</v>
      </c>
      <c r="O441">
        <v>0</v>
      </c>
    </row>
    <row r="442" spans="1:15">
      <c r="A442" t="s">
        <v>492</v>
      </c>
      <c r="B442" t="s">
        <v>237</v>
      </c>
      <c r="C442">
        <v>110</v>
      </c>
      <c r="D442">
        <v>9.4741940061980167E-4</v>
      </c>
      <c r="E442">
        <v>1.8516296263782899E-4</v>
      </c>
      <c r="F442">
        <v>0</v>
      </c>
      <c r="G442">
        <v>0</v>
      </c>
      <c r="H442">
        <v>2.3274023682267242E-4</v>
      </c>
      <c r="I442">
        <v>0</v>
      </c>
      <c r="J442">
        <v>0</v>
      </c>
      <c r="K442">
        <v>0</v>
      </c>
      <c r="L442">
        <v>0</v>
      </c>
      <c r="M442">
        <v>0</v>
      </c>
      <c r="N442">
        <v>0</v>
      </c>
      <c r="O442">
        <v>0</v>
      </c>
    </row>
    <row r="443" spans="1:15">
      <c r="A443" t="s">
        <v>493</v>
      </c>
      <c r="B443" t="s">
        <v>237</v>
      </c>
      <c r="C443">
        <v>110</v>
      </c>
      <c r="D443">
        <v>0</v>
      </c>
      <c r="E443">
        <v>4.3121222997076008E-5</v>
      </c>
      <c r="F443">
        <v>0</v>
      </c>
      <c r="G443">
        <v>0</v>
      </c>
      <c r="H443">
        <v>0</v>
      </c>
      <c r="I443">
        <v>1.5237376001134135E-4</v>
      </c>
      <c r="J443">
        <v>0</v>
      </c>
      <c r="K443">
        <v>0</v>
      </c>
      <c r="L443">
        <v>0</v>
      </c>
      <c r="M443">
        <v>0</v>
      </c>
      <c r="N443">
        <v>0</v>
      </c>
      <c r="O443">
        <v>0</v>
      </c>
    </row>
    <row r="444" spans="1:15">
      <c r="A444" t="s">
        <v>239</v>
      </c>
      <c r="B444" t="s">
        <v>237</v>
      </c>
      <c r="C444">
        <v>110</v>
      </c>
      <c r="D444">
        <v>9.4741940061980167E-4</v>
      </c>
      <c r="E444">
        <v>1.8516296263782899E-4</v>
      </c>
      <c r="F444">
        <v>0</v>
      </c>
      <c r="G444">
        <v>0</v>
      </c>
      <c r="H444">
        <v>2.3274023682267242E-4</v>
      </c>
      <c r="I444">
        <v>0</v>
      </c>
      <c r="J444">
        <v>0</v>
      </c>
      <c r="K444">
        <v>0</v>
      </c>
      <c r="L444">
        <v>0</v>
      </c>
      <c r="M444">
        <v>0</v>
      </c>
      <c r="N444">
        <v>0</v>
      </c>
      <c r="O444">
        <v>0</v>
      </c>
    </row>
    <row r="445" spans="1:15">
      <c r="A445" t="s">
        <v>239</v>
      </c>
      <c r="B445" t="s">
        <v>237</v>
      </c>
      <c r="C445">
        <v>220</v>
      </c>
      <c r="D445">
        <v>0</v>
      </c>
      <c r="E445">
        <v>1.9871782253664952E-4</v>
      </c>
      <c r="F445">
        <v>0</v>
      </c>
      <c r="G445">
        <v>0</v>
      </c>
      <c r="H445">
        <v>4.8409306022328784E-3</v>
      </c>
      <c r="I445">
        <v>0</v>
      </c>
      <c r="J445">
        <v>0</v>
      </c>
      <c r="K445">
        <v>0</v>
      </c>
      <c r="L445">
        <v>7.0133013203103767E-3</v>
      </c>
      <c r="M445">
        <v>0</v>
      </c>
      <c r="N445">
        <v>0</v>
      </c>
      <c r="O445">
        <v>0</v>
      </c>
    </row>
    <row r="446" spans="1:15">
      <c r="A446" t="s">
        <v>494</v>
      </c>
      <c r="B446" t="s">
        <v>237</v>
      </c>
      <c r="C446">
        <v>110</v>
      </c>
      <c r="D446">
        <v>0</v>
      </c>
      <c r="E446">
        <v>4.3121222997076008E-5</v>
      </c>
      <c r="F446">
        <v>0</v>
      </c>
      <c r="G446">
        <v>0</v>
      </c>
      <c r="H446">
        <v>0</v>
      </c>
      <c r="I446">
        <v>1.5237376001134135E-4</v>
      </c>
      <c r="J446">
        <v>0</v>
      </c>
      <c r="K446">
        <v>0</v>
      </c>
      <c r="L446">
        <v>0</v>
      </c>
      <c r="M446">
        <v>0</v>
      </c>
      <c r="N446">
        <v>0</v>
      </c>
      <c r="O446">
        <v>0</v>
      </c>
    </row>
  </sheetData>
  <mergeCells count="1">
    <mergeCell ref="A1:O1"/>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A5921A-45D8-47B4-8E29-B6BAC1F3FA2A}">
  <sheetPr>
    <tabColor theme="8" tint="0.79998168889431442"/>
  </sheetPr>
  <dimension ref="A1:O450"/>
  <sheetViews>
    <sheetView zoomScale="85" zoomScaleNormal="85" workbookViewId="0">
      <selection activeCell="I19" sqref="I19"/>
    </sheetView>
  </sheetViews>
  <sheetFormatPr defaultRowHeight="14.45"/>
  <cols>
    <col min="1" max="15" width="15.625" customWidth="1"/>
  </cols>
  <sheetData>
    <row r="1" spans="1:15">
      <c r="A1" s="69" t="s">
        <v>39</v>
      </c>
      <c r="B1" s="69"/>
      <c r="C1" s="69"/>
      <c r="D1" s="69"/>
      <c r="E1" s="69"/>
      <c r="F1" s="69"/>
      <c r="G1" s="69"/>
      <c r="H1" s="69"/>
      <c r="I1" s="69"/>
      <c r="J1" s="69"/>
      <c r="K1" s="69"/>
      <c r="L1" s="69"/>
      <c r="M1" s="69"/>
      <c r="N1" s="69"/>
      <c r="O1" s="69"/>
    </row>
    <row r="2" spans="1:15" s="21" customFormat="1" ht="29.1">
      <c r="A2" s="20" t="s">
        <v>133</v>
      </c>
      <c r="B2" s="20" t="s">
        <v>135</v>
      </c>
      <c r="C2" s="20" t="s">
        <v>134</v>
      </c>
      <c r="D2" s="20" t="s">
        <v>287</v>
      </c>
      <c r="E2" s="20" t="s">
        <v>288</v>
      </c>
      <c r="F2" s="20" t="s">
        <v>289</v>
      </c>
      <c r="G2" s="20" t="s">
        <v>290</v>
      </c>
      <c r="H2" s="20" t="s">
        <v>291</v>
      </c>
      <c r="I2" s="20" t="s">
        <v>292</v>
      </c>
      <c r="J2" s="20" t="s">
        <v>293</v>
      </c>
      <c r="K2" s="20" t="s">
        <v>294</v>
      </c>
      <c r="L2" s="20" t="s">
        <v>295</v>
      </c>
      <c r="M2" s="20" t="s">
        <v>296</v>
      </c>
      <c r="N2" s="20" t="s">
        <v>297</v>
      </c>
      <c r="O2" s="20" t="s">
        <v>298</v>
      </c>
    </row>
    <row r="3" spans="1:15">
      <c r="A3" t="s">
        <v>299</v>
      </c>
      <c r="B3" t="s">
        <v>139</v>
      </c>
      <c r="C3">
        <v>132</v>
      </c>
      <c r="D3">
        <v>1.0851473863739448E-2</v>
      </c>
      <c r="E3">
        <v>5.9992412717609954E-3</v>
      </c>
      <c r="F3">
        <v>0.13127837709234497</v>
      </c>
      <c r="G3">
        <v>0.31165157423279177</v>
      </c>
      <c r="H3">
        <v>5.0902642562447795E-3</v>
      </c>
      <c r="I3">
        <v>0</v>
      </c>
      <c r="J3">
        <v>3.3492086380578559E-2</v>
      </c>
      <c r="K3">
        <v>0</v>
      </c>
      <c r="L3">
        <v>5.8806198614591524E-3</v>
      </c>
      <c r="M3">
        <v>7.3017978200296365E-4</v>
      </c>
      <c r="N3">
        <v>3.9491944062691943E-2</v>
      </c>
      <c r="O3">
        <v>2.1789531606847129E-2</v>
      </c>
    </row>
    <row r="4" spans="1:15">
      <c r="A4" t="s">
        <v>138</v>
      </c>
      <c r="B4" t="s">
        <v>139</v>
      </c>
      <c r="C4">
        <v>132</v>
      </c>
      <c r="D4">
        <v>1.0851473863739448E-2</v>
      </c>
      <c r="E4">
        <v>5.9992412717609954E-3</v>
      </c>
      <c r="F4">
        <v>0.13127837709234497</v>
      </c>
      <c r="G4">
        <v>0.31165157423279177</v>
      </c>
      <c r="H4">
        <v>5.0902642562447795E-3</v>
      </c>
      <c r="I4">
        <v>0</v>
      </c>
      <c r="J4">
        <v>3.3492086380578559E-2</v>
      </c>
      <c r="K4">
        <v>0</v>
      </c>
      <c r="L4">
        <v>5.8806198614591524E-3</v>
      </c>
      <c r="M4">
        <v>7.3017978200296365E-4</v>
      </c>
      <c r="N4">
        <v>3.9491944062691943E-2</v>
      </c>
      <c r="O4">
        <v>2.1789531606847129E-2</v>
      </c>
    </row>
    <row r="5" spans="1:15">
      <c r="A5" t="s">
        <v>162</v>
      </c>
      <c r="B5" t="s">
        <v>139</v>
      </c>
      <c r="C5">
        <v>132</v>
      </c>
      <c r="D5">
        <v>0.33139172710370379</v>
      </c>
      <c r="E5">
        <v>2.5320939153923038E-2</v>
      </c>
      <c r="F5">
        <v>0</v>
      </c>
      <c r="G5">
        <v>3.6851347339841155E-2</v>
      </c>
      <c r="H5">
        <v>2.3207384485071418E-2</v>
      </c>
      <c r="I5">
        <v>6.9767774608916582E-3</v>
      </c>
      <c r="J5">
        <v>0</v>
      </c>
      <c r="K5">
        <v>0</v>
      </c>
      <c r="L5">
        <v>7.3732843055983613E-2</v>
      </c>
      <c r="M5">
        <v>8.496491625180581E-3</v>
      </c>
      <c r="N5">
        <v>3.4029858651335086E-2</v>
      </c>
      <c r="O5">
        <v>2.9158046953410032E-3</v>
      </c>
    </row>
    <row r="6" spans="1:15">
      <c r="A6" t="s">
        <v>162</v>
      </c>
      <c r="B6" t="s">
        <v>139</v>
      </c>
      <c r="C6">
        <v>330</v>
      </c>
      <c r="D6">
        <v>0.30764527506023087</v>
      </c>
      <c r="E6">
        <v>2.38190494963758E-2</v>
      </c>
      <c r="F6">
        <v>8.1318530693689287E-3</v>
      </c>
      <c r="G6">
        <v>0</v>
      </c>
      <c r="H6">
        <v>2.1879198374224612E-2</v>
      </c>
      <c r="I6">
        <v>5.6749256971514485E-3</v>
      </c>
      <c r="J6">
        <v>2.8873061942445672E-2</v>
      </c>
      <c r="K6">
        <v>0</v>
      </c>
      <c r="L6">
        <v>7.0701667652117176E-2</v>
      </c>
      <c r="M6">
        <v>8.4495258651040954E-3</v>
      </c>
      <c r="N6">
        <v>2.9153522559132446E-2</v>
      </c>
      <c r="O6">
        <v>0</v>
      </c>
    </row>
    <row r="7" spans="1:15">
      <c r="A7" t="s">
        <v>160</v>
      </c>
      <c r="B7" t="s">
        <v>139</v>
      </c>
      <c r="C7">
        <v>330</v>
      </c>
      <c r="D7">
        <v>0.24465925754599566</v>
      </c>
      <c r="E7">
        <v>2.3828984672939951E-2</v>
      </c>
      <c r="F7">
        <v>9.4830999084383319E-2</v>
      </c>
      <c r="G7">
        <v>0.19133948423908151</v>
      </c>
      <c r="H7">
        <v>1.7575459675810014E-2</v>
      </c>
      <c r="I7">
        <v>1.3651561517851534E-2</v>
      </c>
      <c r="J7">
        <v>5.5067162203044384E-4</v>
      </c>
      <c r="K7">
        <v>0</v>
      </c>
      <c r="L7">
        <v>9.4891119940874055E-2</v>
      </c>
      <c r="M7">
        <v>1.2727802036724183E-2</v>
      </c>
      <c r="N7">
        <v>5.6219001414407492E-2</v>
      </c>
      <c r="O7">
        <v>0</v>
      </c>
    </row>
    <row r="8" spans="1:15">
      <c r="A8" t="s">
        <v>176</v>
      </c>
      <c r="B8" t="s">
        <v>139</v>
      </c>
      <c r="C8">
        <v>220</v>
      </c>
      <c r="D8">
        <v>1.8613236228288439E-2</v>
      </c>
      <c r="E8">
        <v>1.9094476375482515E-3</v>
      </c>
      <c r="F8">
        <v>0.19058415959186972</v>
      </c>
      <c r="G8">
        <v>0.29909783623458625</v>
      </c>
      <c r="H8">
        <v>0</v>
      </c>
      <c r="I8">
        <v>1.182859799169995E-3</v>
      </c>
      <c r="J8">
        <v>5.3866571188791006E-2</v>
      </c>
      <c r="K8">
        <v>2.1687044564209699E-2</v>
      </c>
      <c r="L8">
        <v>7.835696608820851E-3</v>
      </c>
      <c r="M8">
        <v>0</v>
      </c>
      <c r="N8">
        <v>6.7670680530544881E-3</v>
      </c>
      <c r="O8">
        <v>5.2311531085086578E-2</v>
      </c>
    </row>
    <row r="9" spans="1:15">
      <c r="A9" t="s">
        <v>300</v>
      </c>
      <c r="B9" t="s">
        <v>139</v>
      </c>
      <c r="C9">
        <v>330</v>
      </c>
      <c r="D9">
        <v>0.13967731558637228</v>
      </c>
      <c r="E9">
        <v>1.848271523129116E-2</v>
      </c>
      <c r="F9">
        <v>0.13752816168697798</v>
      </c>
      <c r="G9">
        <v>0.22505592177576544</v>
      </c>
      <c r="H9">
        <v>3.0932613593352728E-3</v>
      </c>
      <c r="I9">
        <v>0</v>
      </c>
      <c r="J9">
        <v>2.8577132653683085E-2</v>
      </c>
      <c r="K9">
        <v>6.3905384381826554E-3</v>
      </c>
      <c r="L9">
        <v>0</v>
      </c>
      <c r="M9">
        <v>0</v>
      </c>
      <c r="N9">
        <v>0</v>
      </c>
      <c r="O9">
        <v>6.7496376679680604E-3</v>
      </c>
    </row>
    <row r="10" spans="1:15">
      <c r="A10" t="s">
        <v>300</v>
      </c>
      <c r="B10" t="s">
        <v>139</v>
      </c>
      <c r="C10">
        <v>500</v>
      </c>
      <c r="D10">
        <v>0.57073016938130827</v>
      </c>
      <c r="E10">
        <v>0</v>
      </c>
      <c r="F10">
        <v>0.13965149353790646</v>
      </c>
      <c r="G10">
        <v>0.20225677072506645</v>
      </c>
      <c r="H10">
        <v>5.672004738104236E-2</v>
      </c>
      <c r="I10">
        <v>0</v>
      </c>
      <c r="J10">
        <v>0</v>
      </c>
      <c r="K10">
        <v>0</v>
      </c>
      <c r="L10">
        <v>0.23934502325070051</v>
      </c>
      <c r="M10">
        <v>0</v>
      </c>
      <c r="N10">
        <v>3.8597551460658783E-2</v>
      </c>
      <c r="O10">
        <v>4.978906557755395E-2</v>
      </c>
    </row>
    <row r="11" spans="1:15">
      <c r="A11" t="s">
        <v>159</v>
      </c>
      <c r="B11" t="s">
        <v>139</v>
      </c>
      <c r="C11">
        <v>330</v>
      </c>
      <c r="D11">
        <v>0.78048670558060373</v>
      </c>
      <c r="E11">
        <v>2.1142270008290987E-2</v>
      </c>
      <c r="F11">
        <v>0.13249714963618295</v>
      </c>
      <c r="G11">
        <v>0.19632763134556161</v>
      </c>
      <c r="H11">
        <v>0.11080355746540406</v>
      </c>
      <c r="I11">
        <v>0</v>
      </c>
      <c r="J11">
        <v>0</v>
      </c>
      <c r="K11">
        <v>0</v>
      </c>
      <c r="L11">
        <v>0.21862763152722089</v>
      </c>
      <c r="M11">
        <v>1.1522390953952452E-2</v>
      </c>
      <c r="N11">
        <v>3.7109281071914718E-2</v>
      </c>
      <c r="O11">
        <v>0</v>
      </c>
    </row>
    <row r="12" spans="1:15">
      <c r="A12" t="s">
        <v>159</v>
      </c>
      <c r="B12" t="s">
        <v>139</v>
      </c>
      <c r="C12">
        <v>500</v>
      </c>
      <c r="D12">
        <v>0.78048670558060373</v>
      </c>
      <c r="E12">
        <v>2.1142270008290987E-2</v>
      </c>
      <c r="F12">
        <v>0.13249714963618295</v>
      </c>
      <c r="G12">
        <v>0.19632763134556161</v>
      </c>
      <c r="H12">
        <v>0.11080355746540406</v>
      </c>
      <c r="I12">
        <v>0</v>
      </c>
      <c r="J12">
        <v>0</v>
      </c>
      <c r="K12">
        <v>0</v>
      </c>
      <c r="L12">
        <v>0.21862763152722089</v>
      </c>
      <c r="M12">
        <v>1.1522390953952452E-2</v>
      </c>
      <c r="N12">
        <v>3.7109281071914718E-2</v>
      </c>
      <c r="O12">
        <v>0</v>
      </c>
    </row>
    <row r="13" spans="1:15">
      <c r="A13" t="s">
        <v>301</v>
      </c>
      <c r="B13" t="s">
        <v>139</v>
      </c>
      <c r="C13">
        <v>330</v>
      </c>
      <c r="D13">
        <v>0.99181204719579719</v>
      </c>
      <c r="E13">
        <v>1.3614798641274354E-2</v>
      </c>
      <c r="F13">
        <v>0.13020265118903618</v>
      </c>
      <c r="G13">
        <v>0.20450329545303719</v>
      </c>
      <c r="H13">
        <v>0.12597871951555895</v>
      </c>
      <c r="I13">
        <v>2.4954013002413378E-3</v>
      </c>
      <c r="J13">
        <v>7.5645089883727889E-4</v>
      </c>
      <c r="K13">
        <v>2.6188879323775872E-2</v>
      </c>
      <c r="L13">
        <v>0.55132843760921624</v>
      </c>
      <c r="M13">
        <v>0</v>
      </c>
      <c r="N13">
        <v>5.8568142578699259E-2</v>
      </c>
      <c r="O13">
        <v>9.4399087820468533E-2</v>
      </c>
    </row>
    <row r="14" spans="1:15">
      <c r="A14" t="s">
        <v>302</v>
      </c>
      <c r="B14" t="s">
        <v>139</v>
      </c>
      <c r="C14">
        <v>132</v>
      </c>
      <c r="D14">
        <v>0.99181204719579719</v>
      </c>
      <c r="E14">
        <v>1.3614798641274354E-2</v>
      </c>
      <c r="F14">
        <v>0.13020265118903618</v>
      </c>
      <c r="G14">
        <v>0.20450329545303719</v>
      </c>
      <c r="H14">
        <v>0.12597871951555895</v>
      </c>
      <c r="I14">
        <v>2.4954013002413378E-3</v>
      </c>
      <c r="J14">
        <v>7.5645089883727889E-4</v>
      </c>
      <c r="K14">
        <v>2.6188879323775872E-2</v>
      </c>
      <c r="L14">
        <v>0.55132843760921624</v>
      </c>
      <c r="M14">
        <v>0</v>
      </c>
      <c r="N14">
        <v>5.8568142578699259E-2</v>
      </c>
      <c r="O14">
        <v>9.4399087820468533E-2</v>
      </c>
    </row>
    <row r="15" spans="1:15">
      <c r="A15" t="s">
        <v>161</v>
      </c>
      <c r="B15" t="s">
        <v>139</v>
      </c>
      <c r="C15">
        <v>330</v>
      </c>
      <c r="D15">
        <v>0.14234137444672776</v>
      </c>
      <c r="E15">
        <v>3.0155112394705495E-2</v>
      </c>
      <c r="F15">
        <v>9.4488998320901268E-2</v>
      </c>
      <c r="G15">
        <v>0.22732979433284545</v>
      </c>
      <c r="H15">
        <v>1.0521364196962649E-2</v>
      </c>
      <c r="I15">
        <v>1.3756510123922884E-2</v>
      </c>
      <c r="J15">
        <v>3.4842913267999767E-4</v>
      </c>
      <c r="K15">
        <v>4.9473672258483897E-3</v>
      </c>
      <c r="L15">
        <v>6.0316502956230568E-2</v>
      </c>
      <c r="M15">
        <v>9.1702011258159889E-3</v>
      </c>
      <c r="N15">
        <v>2.0840733198672509E-2</v>
      </c>
      <c r="O15">
        <v>0</v>
      </c>
    </row>
    <row r="16" spans="1:15">
      <c r="A16" t="s">
        <v>151</v>
      </c>
      <c r="B16" t="s">
        <v>139</v>
      </c>
      <c r="C16">
        <v>132</v>
      </c>
      <c r="D16">
        <v>1</v>
      </c>
      <c r="E16">
        <v>2.2946352173222741E-2</v>
      </c>
      <c r="F16">
        <v>0.12960371334458806</v>
      </c>
      <c r="G16">
        <v>0.30244627159453041</v>
      </c>
      <c r="H16">
        <v>0.18248203525870424</v>
      </c>
      <c r="I16">
        <v>0</v>
      </c>
      <c r="J16">
        <v>3.2082808231219562E-2</v>
      </c>
      <c r="K16">
        <v>5.7452236646923721E-3</v>
      </c>
      <c r="L16">
        <v>0.51594074253048272</v>
      </c>
      <c r="M16">
        <v>0</v>
      </c>
      <c r="N16">
        <v>2.9616640189904217E-2</v>
      </c>
      <c r="O16">
        <v>0.12114040242624648</v>
      </c>
    </row>
    <row r="17" spans="1:15">
      <c r="A17" t="s">
        <v>144</v>
      </c>
      <c r="B17" t="s">
        <v>139</v>
      </c>
      <c r="C17">
        <v>132</v>
      </c>
      <c r="D17">
        <v>0.7166249966056002</v>
      </c>
      <c r="E17">
        <v>0</v>
      </c>
      <c r="F17">
        <v>0.13024679445574996</v>
      </c>
      <c r="G17">
        <v>0.19987112162075943</v>
      </c>
      <c r="H17">
        <v>0.10230978905738865</v>
      </c>
      <c r="I17">
        <v>0</v>
      </c>
      <c r="J17">
        <v>3.3846653906438692E-2</v>
      </c>
      <c r="K17">
        <v>1.2973659075755107E-2</v>
      </c>
      <c r="L17">
        <v>0.18720819092164553</v>
      </c>
      <c r="M17">
        <v>0</v>
      </c>
      <c r="N17">
        <v>3.9634525376343877E-2</v>
      </c>
      <c r="O17">
        <v>5.415050565141457E-2</v>
      </c>
    </row>
    <row r="18" spans="1:15">
      <c r="A18" t="s">
        <v>303</v>
      </c>
      <c r="B18" t="s">
        <v>139</v>
      </c>
      <c r="C18">
        <v>132</v>
      </c>
      <c r="D18">
        <v>1</v>
      </c>
      <c r="E18">
        <v>2.2946352173222741E-2</v>
      </c>
      <c r="F18">
        <v>0.12960371334458806</v>
      </c>
      <c r="G18">
        <v>0.30244627159453041</v>
      </c>
      <c r="H18">
        <v>0.18248203525870424</v>
      </c>
      <c r="I18">
        <v>0</v>
      </c>
      <c r="J18">
        <v>3.2082808231219562E-2</v>
      </c>
      <c r="K18">
        <v>5.7452236646923721E-3</v>
      </c>
      <c r="L18">
        <v>0.51594074253048272</v>
      </c>
      <c r="M18">
        <v>0</v>
      </c>
      <c r="N18">
        <v>2.9616640189904217E-2</v>
      </c>
      <c r="O18">
        <v>0.12114040242624648</v>
      </c>
    </row>
    <row r="19" spans="1:15">
      <c r="A19" t="s">
        <v>140</v>
      </c>
      <c r="B19" t="s">
        <v>139</v>
      </c>
      <c r="C19">
        <v>220</v>
      </c>
      <c r="D19">
        <v>6.40760403550685E-3</v>
      </c>
      <c r="E19">
        <v>3.8350121323776211E-3</v>
      </c>
      <c r="F19">
        <v>0.18604386876375451</v>
      </c>
      <c r="G19">
        <v>0.27199589792855533</v>
      </c>
      <c r="H19">
        <v>6.2167233360871654E-3</v>
      </c>
      <c r="I19">
        <v>0</v>
      </c>
      <c r="J19">
        <v>3.5146763326449115E-2</v>
      </c>
      <c r="K19">
        <v>1.7659294865006E-2</v>
      </c>
      <c r="L19">
        <v>7.4407517417336283E-3</v>
      </c>
      <c r="M19">
        <v>0</v>
      </c>
      <c r="N19">
        <v>3.2515657301575553E-2</v>
      </c>
      <c r="O19">
        <v>3.4742931198935242E-3</v>
      </c>
    </row>
    <row r="20" spans="1:15">
      <c r="A20" t="s">
        <v>177</v>
      </c>
      <c r="B20" t="s">
        <v>139</v>
      </c>
      <c r="C20">
        <v>220</v>
      </c>
      <c r="D20">
        <v>1.6643365985878334E-2</v>
      </c>
      <c r="E20">
        <v>6.9713174374147922E-3</v>
      </c>
      <c r="F20">
        <v>0.22953768928053536</v>
      </c>
      <c r="G20">
        <v>0.31150296699513524</v>
      </c>
      <c r="H20">
        <v>8.1283935110859993E-3</v>
      </c>
      <c r="I20">
        <v>0</v>
      </c>
      <c r="J20">
        <v>4.1954392943405507E-2</v>
      </c>
      <c r="K20">
        <v>4.1585444604466219E-2</v>
      </c>
      <c r="L20">
        <v>1.0489523447891834E-2</v>
      </c>
      <c r="M20">
        <v>1.4878164699096608E-3</v>
      </c>
      <c r="N20">
        <v>4.1318546408542829E-2</v>
      </c>
      <c r="O20">
        <v>3.703438088713068E-2</v>
      </c>
    </row>
    <row r="21" spans="1:15">
      <c r="A21" t="s">
        <v>304</v>
      </c>
      <c r="B21" t="s">
        <v>139</v>
      </c>
      <c r="C21">
        <v>132</v>
      </c>
      <c r="D21">
        <v>0</v>
      </c>
      <c r="E21">
        <v>1.7842549650385359E-2</v>
      </c>
      <c r="F21">
        <v>0.12907795095555435</v>
      </c>
      <c r="G21">
        <v>0.18714091361047636</v>
      </c>
      <c r="H21">
        <v>0</v>
      </c>
      <c r="I21">
        <v>1.1220554599455241E-2</v>
      </c>
      <c r="J21">
        <v>2.8672774961408326E-2</v>
      </c>
      <c r="K21">
        <v>0</v>
      </c>
      <c r="L21">
        <v>0</v>
      </c>
      <c r="M21">
        <v>1.057143487446892E-2</v>
      </c>
      <c r="N21">
        <v>3.4934939903320993E-2</v>
      </c>
      <c r="O21">
        <v>8.4076390502626358E-3</v>
      </c>
    </row>
    <row r="22" spans="1:15">
      <c r="A22" t="s">
        <v>171</v>
      </c>
      <c r="B22" t="s">
        <v>139</v>
      </c>
      <c r="C22">
        <v>132</v>
      </c>
      <c r="D22">
        <v>0</v>
      </c>
      <c r="E22">
        <v>1.7842549650385359E-2</v>
      </c>
      <c r="F22">
        <v>0.12907795095555435</v>
      </c>
      <c r="G22">
        <v>0.18714091361047636</v>
      </c>
      <c r="H22">
        <v>0</v>
      </c>
      <c r="I22">
        <v>1.1220554599455241E-2</v>
      </c>
      <c r="J22">
        <v>2.8672774961408326E-2</v>
      </c>
      <c r="K22">
        <v>0</v>
      </c>
      <c r="L22">
        <v>0</v>
      </c>
      <c r="M22">
        <v>1.057143487446892E-2</v>
      </c>
      <c r="N22">
        <v>3.4934939903320993E-2</v>
      </c>
      <c r="O22">
        <v>8.4076390502626358E-3</v>
      </c>
    </row>
    <row r="23" spans="1:15">
      <c r="A23" t="s">
        <v>171</v>
      </c>
      <c r="B23" t="s">
        <v>139</v>
      </c>
      <c r="C23">
        <v>330</v>
      </c>
      <c r="D23">
        <v>0</v>
      </c>
      <c r="E23">
        <v>1.7842549650385359E-2</v>
      </c>
      <c r="F23">
        <v>0.12907795095555435</v>
      </c>
      <c r="G23">
        <v>0.18714091361047636</v>
      </c>
      <c r="H23">
        <v>0</v>
      </c>
      <c r="I23">
        <v>1.1220554599455241E-2</v>
      </c>
      <c r="J23">
        <v>2.8672774961408326E-2</v>
      </c>
      <c r="K23">
        <v>0</v>
      </c>
      <c r="L23">
        <v>0</v>
      </c>
      <c r="M23">
        <v>1.057143487446892E-2</v>
      </c>
      <c r="N23">
        <v>3.4934939903320993E-2</v>
      </c>
      <c r="O23">
        <v>8.4076390502626358E-3</v>
      </c>
    </row>
    <row r="24" spans="1:15">
      <c r="A24" t="s">
        <v>305</v>
      </c>
      <c r="B24" t="s">
        <v>139</v>
      </c>
      <c r="C24">
        <v>330</v>
      </c>
      <c r="D24">
        <v>0</v>
      </c>
      <c r="E24">
        <v>1.7842549650385359E-2</v>
      </c>
      <c r="F24">
        <v>0.12907795095555435</v>
      </c>
      <c r="G24">
        <v>0.18714091361047636</v>
      </c>
      <c r="H24">
        <v>0</v>
      </c>
      <c r="I24">
        <v>1.1220554599455241E-2</v>
      </c>
      <c r="J24">
        <v>2.8672774961408326E-2</v>
      </c>
      <c r="K24">
        <v>0</v>
      </c>
      <c r="L24">
        <v>0</v>
      </c>
      <c r="M24">
        <v>1.057143487446892E-2</v>
      </c>
      <c r="N24">
        <v>3.4934939903320993E-2</v>
      </c>
      <c r="O24">
        <v>8.4076390502626358E-3</v>
      </c>
    </row>
    <row r="25" spans="1:15">
      <c r="A25" t="s">
        <v>306</v>
      </c>
      <c r="B25" t="s">
        <v>139</v>
      </c>
      <c r="C25">
        <v>132</v>
      </c>
      <c r="D25">
        <v>0.30416143263545065</v>
      </c>
      <c r="E25">
        <v>2.5159824380522684E-2</v>
      </c>
      <c r="F25">
        <v>0</v>
      </c>
      <c r="G25">
        <v>3.4007571368045782E-2</v>
      </c>
      <c r="H25">
        <v>1.8067182590553062E-2</v>
      </c>
      <c r="I25">
        <v>1.1263903702183808E-3</v>
      </c>
      <c r="J25">
        <v>2.9121560494107884E-2</v>
      </c>
      <c r="K25">
        <v>0</v>
      </c>
      <c r="L25">
        <v>0.13544787677964565</v>
      </c>
      <c r="M25">
        <v>7.190325514712958E-3</v>
      </c>
      <c r="N25">
        <v>3.5531145580425874E-2</v>
      </c>
      <c r="O25">
        <v>0</v>
      </c>
    </row>
    <row r="26" spans="1:15">
      <c r="A26" t="s">
        <v>168</v>
      </c>
      <c r="B26" t="s">
        <v>139</v>
      </c>
      <c r="C26">
        <v>132</v>
      </c>
      <c r="D26">
        <v>0.47923171629664651</v>
      </c>
      <c r="E26">
        <v>2.648332998427641E-2</v>
      </c>
      <c r="F26">
        <v>0</v>
      </c>
      <c r="G26">
        <v>2.6241586701267951E-2</v>
      </c>
      <c r="H26">
        <v>5.3544322687678073E-2</v>
      </c>
      <c r="I26">
        <v>0</v>
      </c>
      <c r="J26">
        <v>5.3885130315252936E-4</v>
      </c>
      <c r="K26">
        <v>1.4654864800465331E-2</v>
      </c>
      <c r="L26">
        <v>0.23199098368894297</v>
      </c>
      <c r="M26">
        <v>5.3049158982016419E-3</v>
      </c>
      <c r="N26">
        <v>4.81320871648898E-2</v>
      </c>
      <c r="O26">
        <v>3.0722727920274792E-2</v>
      </c>
    </row>
    <row r="27" spans="1:15">
      <c r="A27" t="s">
        <v>168</v>
      </c>
      <c r="B27" t="s">
        <v>139</v>
      </c>
      <c r="C27">
        <v>330</v>
      </c>
      <c r="D27">
        <v>0.33620982755132994</v>
      </c>
      <c r="E27">
        <v>2.3329225252197675E-2</v>
      </c>
      <c r="F27">
        <v>1.4645667694293409E-2</v>
      </c>
      <c r="G27">
        <v>4.2971634207493711E-2</v>
      </c>
      <c r="H27">
        <v>1.9711797005788328E-2</v>
      </c>
      <c r="I27">
        <v>4.7763630999234068E-3</v>
      </c>
      <c r="J27">
        <v>3.3756044362556352E-2</v>
      </c>
      <c r="K27">
        <v>0</v>
      </c>
      <c r="L27">
        <v>0.14114349993945161</v>
      </c>
      <c r="M27">
        <v>4.8898208522312478E-3</v>
      </c>
      <c r="N27">
        <v>0</v>
      </c>
      <c r="O27">
        <v>0</v>
      </c>
    </row>
    <row r="28" spans="1:15">
      <c r="A28" t="s">
        <v>307</v>
      </c>
      <c r="B28" t="s">
        <v>139</v>
      </c>
      <c r="C28">
        <v>132</v>
      </c>
      <c r="D28">
        <v>1.6614609546377262E-2</v>
      </c>
      <c r="E28">
        <v>9.7513294775094627E-4</v>
      </c>
      <c r="F28">
        <v>8.5438306119836951E-2</v>
      </c>
      <c r="G28">
        <v>0.1700408324464884</v>
      </c>
      <c r="H28">
        <v>4.0747345333160797E-3</v>
      </c>
      <c r="I28">
        <v>2.3064185218762113E-3</v>
      </c>
      <c r="J28">
        <v>0</v>
      </c>
      <c r="K28">
        <v>4.245698642621921E-3</v>
      </c>
      <c r="L28">
        <v>7.0971388259525939E-3</v>
      </c>
      <c r="M28">
        <v>3.5461270774074048E-3</v>
      </c>
      <c r="N28">
        <v>5.2996378154793727E-3</v>
      </c>
      <c r="O28">
        <v>2.6640176203776737E-2</v>
      </c>
    </row>
    <row r="29" spans="1:15">
      <c r="A29" t="s">
        <v>308</v>
      </c>
      <c r="B29" t="s">
        <v>139</v>
      </c>
      <c r="C29">
        <v>330</v>
      </c>
      <c r="D29">
        <v>0</v>
      </c>
      <c r="E29">
        <v>1.7842549650385359E-2</v>
      </c>
      <c r="F29">
        <v>0.12907795095555435</v>
      </c>
      <c r="G29">
        <v>0.18714091361047636</v>
      </c>
      <c r="H29">
        <v>0</v>
      </c>
      <c r="I29">
        <v>1.1220554599455241E-2</v>
      </c>
      <c r="J29">
        <v>2.8672774961408326E-2</v>
      </c>
      <c r="K29">
        <v>0</v>
      </c>
      <c r="L29">
        <v>0</v>
      </c>
      <c r="M29">
        <v>1.057143487446892E-2</v>
      </c>
      <c r="N29">
        <v>3.4934939903320993E-2</v>
      </c>
      <c r="O29">
        <v>8.4076390502626358E-3</v>
      </c>
    </row>
    <row r="30" spans="1:15">
      <c r="A30" t="s">
        <v>309</v>
      </c>
      <c r="B30" t="s">
        <v>139</v>
      </c>
      <c r="C30">
        <v>132</v>
      </c>
      <c r="D30">
        <v>0</v>
      </c>
      <c r="E30">
        <v>1.1543197165399869E-2</v>
      </c>
      <c r="F30">
        <v>0.1319544494571602</v>
      </c>
      <c r="G30">
        <v>0.23955743747756858</v>
      </c>
      <c r="H30">
        <v>0</v>
      </c>
      <c r="I30">
        <v>4.9126309319663646E-3</v>
      </c>
      <c r="J30">
        <v>2.8754752209429267E-2</v>
      </c>
      <c r="K30">
        <v>0</v>
      </c>
      <c r="L30">
        <v>0</v>
      </c>
      <c r="M30">
        <v>6.0097862751985788E-3</v>
      </c>
      <c r="N30">
        <v>3.8394490340622422E-2</v>
      </c>
      <c r="O30">
        <v>0</v>
      </c>
    </row>
    <row r="31" spans="1:15">
      <c r="A31" t="s">
        <v>310</v>
      </c>
      <c r="B31" t="s">
        <v>139</v>
      </c>
      <c r="C31">
        <v>132</v>
      </c>
      <c r="D31">
        <v>0.50503098562589321</v>
      </c>
      <c r="E31">
        <v>0</v>
      </c>
      <c r="F31">
        <v>0.15307039147221838</v>
      </c>
      <c r="G31">
        <v>0.1653176312131388</v>
      </c>
      <c r="H31">
        <v>3.577814068317723E-2</v>
      </c>
      <c r="I31">
        <v>0</v>
      </c>
      <c r="J31">
        <v>3.3875445689434451E-2</v>
      </c>
      <c r="K31">
        <v>0</v>
      </c>
      <c r="L31">
        <v>0.19360437880716175</v>
      </c>
      <c r="M31">
        <v>0</v>
      </c>
      <c r="N31">
        <v>5.0289666820290034E-2</v>
      </c>
      <c r="O31">
        <v>9.852186471893936E-4</v>
      </c>
    </row>
    <row r="32" spans="1:15">
      <c r="A32" t="s">
        <v>311</v>
      </c>
      <c r="B32" t="s">
        <v>139</v>
      </c>
      <c r="C32">
        <v>330</v>
      </c>
      <c r="D32">
        <v>0.13967731558637228</v>
      </c>
      <c r="E32">
        <v>1.848271523129116E-2</v>
      </c>
      <c r="F32">
        <v>0.13752816168697798</v>
      </c>
      <c r="G32">
        <v>0.22505592177576544</v>
      </c>
      <c r="H32">
        <v>3.0932613593352728E-3</v>
      </c>
      <c r="I32">
        <v>0</v>
      </c>
      <c r="J32">
        <v>2.8577132653683085E-2</v>
      </c>
      <c r="K32">
        <v>6.3905384381826554E-3</v>
      </c>
      <c r="L32">
        <v>0</v>
      </c>
      <c r="M32">
        <v>0</v>
      </c>
      <c r="N32">
        <v>0</v>
      </c>
      <c r="O32">
        <v>6.7496376679680604E-3</v>
      </c>
    </row>
    <row r="33" spans="1:15">
      <c r="A33" t="s">
        <v>312</v>
      </c>
      <c r="B33" t="s">
        <v>139</v>
      </c>
      <c r="C33">
        <v>132</v>
      </c>
      <c r="D33">
        <v>0.24465925754599566</v>
      </c>
      <c r="E33">
        <v>2.3828984672939951E-2</v>
      </c>
      <c r="F33">
        <v>9.4830999084383319E-2</v>
      </c>
      <c r="G33">
        <v>0.19133948423908151</v>
      </c>
      <c r="H33">
        <v>1.7575459675810014E-2</v>
      </c>
      <c r="I33">
        <v>1.3651561517851534E-2</v>
      </c>
      <c r="J33">
        <v>5.5067162203044384E-4</v>
      </c>
      <c r="K33">
        <v>0</v>
      </c>
      <c r="L33">
        <v>9.4891119940874055E-2</v>
      </c>
      <c r="M33">
        <v>1.2727802036724183E-2</v>
      </c>
      <c r="N33">
        <v>5.6219001414407492E-2</v>
      </c>
      <c r="O33">
        <v>0</v>
      </c>
    </row>
    <row r="34" spans="1:15">
      <c r="A34" t="s">
        <v>312</v>
      </c>
      <c r="B34" t="s">
        <v>139</v>
      </c>
      <c r="C34">
        <v>330</v>
      </c>
      <c r="D34">
        <v>0.24465925754599566</v>
      </c>
      <c r="E34">
        <v>2.3828984672939951E-2</v>
      </c>
      <c r="F34">
        <v>9.4830999084383319E-2</v>
      </c>
      <c r="G34">
        <v>0.19133948423908151</v>
      </c>
      <c r="H34">
        <v>1.7575459675810014E-2</v>
      </c>
      <c r="I34">
        <v>1.3651561517851534E-2</v>
      </c>
      <c r="J34">
        <v>5.5067162203044384E-4</v>
      </c>
      <c r="K34">
        <v>0</v>
      </c>
      <c r="L34">
        <v>9.4891119940874055E-2</v>
      </c>
      <c r="M34">
        <v>1.2727802036724183E-2</v>
      </c>
      <c r="N34">
        <v>5.6219001414407492E-2</v>
      </c>
      <c r="O34">
        <v>0</v>
      </c>
    </row>
    <row r="35" spans="1:15">
      <c r="A35" t="s">
        <v>313</v>
      </c>
      <c r="B35" t="s">
        <v>139</v>
      </c>
      <c r="C35">
        <v>132</v>
      </c>
      <c r="D35">
        <v>1.6614609546377262E-2</v>
      </c>
      <c r="E35">
        <v>9.7513294775094627E-4</v>
      </c>
      <c r="F35">
        <v>8.5438306119836951E-2</v>
      </c>
      <c r="G35">
        <v>0.1700408324464884</v>
      </c>
      <c r="H35">
        <v>4.0747345333160797E-3</v>
      </c>
      <c r="I35">
        <v>2.3064185218762113E-3</v>
      </c>
      <c r="J35">
        <v>0</v>
      </c>
      <c r="K35">
        <v>4.245698642621921E-3</v>
      </c>
      <c r="L35">
        <v>7.0971388259525939E-3</v>
      </c>
      <c r="M35">
        <v>3.5461270774074048E-3</v>
      </c>
      <c r="N35">
        <v>5.2996378154793727E-3</v>
      </c>
      <c r="O35">
        <v>2.6640176203776737E-2</v>
      </c>
    </row>
    <row r="36" spans="1:15">
      <c r="A36" t="s">
        <v>313</v>
      </c>
      <c r="B36" t="s">
        <v>139</v>
      </c>
      <c r="C36">
        <v>220</v>
      </c>
      <c r="D36">
        <v>1.8613236228288439E-2</v>
      </c>
      <c r="E36">
        <v>1.9094476375482515E-3</v>
      </c>
      <c r="F36">
        <v>0.19058415959186972</v>
      </c>
      <c r="G36">
        <v>0.29909783623458625</v>
      </c>
      <c r="H36">
        <v>0</v>
      </c>
      <c r="I36">
        <v>1.182859799169995E-3</v>
      </c>
      <c r="J36">
        <v>5.3866571188791006E-2</v>
      </c>
      <c r="K36">
        <v>2.1687044564209699E-2</v>
      </c>
      <c r="L36">
        <v>7.835696608820851E-3</v>
      </c>
      <c r="M36">
        <v>0</v>
      </c>
      <c r="N36">
        <v>6.7670680530544881E-3</v>
      </c>
      <c r="O36">
        <v>5.2311531085086578E-2</v>
      </c>
    </row>
    <row r="37" spans="1:15">
      <c r="A37" t="s">
        <v>313</v>
      </c>
      <c r="B37" t="s">
        <v>139</v>
      </c>
      <c r="C37">
        <v>330</v>
      </c>
      <c r="D37">
        <v>1.8613236228288439E-2</v>
      </c>
      <c r="E37">
        <v>1.9094476375482515E-3</v>
      </c>
      <c r="F37">
        <v>0.19058415959186972</v>
      </c>
      <c r="G37">
        <v>0.29909783623458625</v>
      </c>
      <c r="H37">
        <v>0</v>
      </c>
      <c r="I37">
        <v>1.182859799169995E-3</v>
      </c>
      <c r="J37">
        <v>5.3866571188791006E-2</v>
      </c>
      <c r="K37">
        <v>2.1687044564209699E-2</v>
      </c>
      <c r="L37">
        <v>7.835696608820851E-3</v>
      </c>
      <c r="M37">
        <v>0</v>
      </c>
      <c r="N37">
        <v>6.7670680530544881E-3</v>
      </c>
      <c r="O37">
        <v>5.2311531085086578E-2</v>
      </c>
    </row>
    <row r="38" spans="1:15">
      <c r="A38" t="s">
        <v>172</v>
      </c>
      <c r="B38" t="s">
        <v>139</v>
      </c>
      <c r="C38">
        <v>132</v>
      </c>
      <c r="D38">
        <v>1.6614609546377262E-2</v>
      </c>
      <c r="E38">
        <v>9.7513294775094627E-4</v>
      </c>
      <c r="F38">
        <v>8.5438306119836951E-2</v>
      </c>
      <c r="G38">
        <v>0.1700408324464884</v>
      </c>
      <c r="H38">
        <v>4.0747345333160797E-3</v>
      </c>
      <c r="I38">
        <v>2.3064185218762113E-3</v>
      </c>
      <c r="J38">
        <v>0</v>
      </c>
      <c r="K38">
        <v>4.245698642621921E-3</v>
      </c>
      <c r="L38">
        <v>7.0971388259525939E-3</v>
      </c>
      <c r="M38">
        <v>3.5461270774074048E-3</v>
      </c>
      <c r="N38">
        <v>5.2996378154793727E-3</v>
      </c>
      <c r="O38">
        <v>2.6640176203776737E-2</v>
      </c>
    </row>
    <row r="39" spans="1:15">
      <c r="A39" t="s">
        <v>178</v>
      </c>
      <c r="B39" t="s">
        <v>139</v>
      </c>
      <c r="C39">
        <v>330</v>
      </c>
      <c r="D39">
        <v>2.5599799505285147E-2</v>
      </c>
      <c r="E39">
        <v>1.892733547867636E-3</v>
      </c>
      <c r="F39">
        <v>0.12858511389981547</v>
      </c>
      <c r="G39">
        <v>0.33631893019421655</v>
      </c>
      <c r="H39">
        <v>5.3084379967309643E-3</v>
      </c>
      <c r="I39">
        <v>1.4307999806732682E-3</v>
      </c>
      <c r="J39">
        <v>2.8185752130347221E-2</v>
      </c>
      <c r="K39">
        <v>1.0628786057612138E-2</v>
      </c>
      <c r="L39">
        <v>1.5271583077103435E-2</v>
      </c>
      <c r="M39">
        <v>0</v>
      </c>
      <c r="N39">
        <v>7.7517906812198398E-3</v>
      </c>
      <c r="O39">
        <v>2.7219577027516633E-2</v>
      </c>
    </row>
    <row r="40" spans="1:15">
      <c r="A40" t="s">
        <v>314</v>
      </c>
      <c r="B40" t="s">
        <v>139</v>
      </c>
      <c r="C40">
        <v>330</v>
      </c>
      <c r="D40">
        <v>0.30764527506023087</v>
      </c>
      <c r="E40">
        <v>2.38190494963758E-2</v>
      </c>
      <c r="F40">
        <v>8.1318530693689287E-3</v>
      </c>
      <c r="G40">
        <v>0</v>
      </c>
      <c r="H40">
        <v>2.1879198374224612E-2</v>
      </c>
      <c r="I40">
        <v>5.6749256971514485E-3</v>
      </c>
      <c r="J40">
        <v>2.8873061942445672E-2</v>
      </c>
      <c r="K40">
        <v>0</v>
      </c>
      <c r="L40">
        <v>7.0701667652117176E-2</v>
      </c>
      <c r="M40">
        <v>8.4495258651040954E-3</v>
      </c>
      <c r="N40">
        <v>2.9153522559132446E-2</v>
      </c>
      <c r="O40">
        <v>0</v>
      </c>
    </row>
    <row r="41" spans="1:15">
      <c r="A41" t="s">
        <v>315</v>
      </c>
      <c r="B41" t="s">
        <v>139</v>
      </c>
      <c r="C41">
        <v>132</v>
      </c>
      <c r="D41">
        <v>0.30416143263545065</v>
      </c>
      <c r="E41">
        <v>2.5159824380522684E-2</v>
      </c>
      <c r="F41">
        <v>0</v>
      </c>
      <c r="G41">
        <v>3.4007571368045782E-2</v>
      </c>
      <c r="H41">
        <v>1.8067182590553062E-2</v>
      </c>
      <c r="I41">
        <v>1.1263903702183808E-3</v>
      </c>
      <c r="J41">
        <v>2.9121560494107884E-2</v>
      </c>
      <c r="K41">
        <v>0</v>
      </c>
      <c r="L41">
        <v>0.13544787677964565</v>
      </c>
      <c r="M41">
        <v>7.190325514712958E-3</v>
      </c>
      <c r="N41">
        <v>3.5531145580425874E-2</v>
      </c>
      <c r="O41">
        <v>0</v>
      </c>
    </row>
    <row r="42" spans="1:15">
      <c r="A42" t="s">
        <v>285</v>
      </c>
      <c r="B42" t="s">
        <v>139</v>
      </c>
      <c r="C42">
        <v>330</v>
      </c>
      <c r="D42">
        <v>0.6849794977834297</v>
      </c>
      <c r="E42">
        <v>0</v>
      </c>
      <c r="F42">
        <v>0.13770180786970038</v>
      </c>
      <c r="G42">
        <v>0.19917484105345445</v>
      </c>
      <c r="H42">
        <v>0.10395126822439384</v>
      </c>
      <c r="I42">
        <v>0</v>
      </c>
      <c r="J42">
        <v>2.9091674205719498E-2</v>
      </c>
      <c r="K42">
        <v>0</v>
      </c>
      <c r="L42">
        <v>0.17271092006395888</v>
      </c>
      <c r="M42">
        <v>0</v>
      </c>
      <c r="N42">
        <v>4.8091491995610976E-2</v>
      </c>
      <c r="O42">
        <v>1.8278382440862353E-2</v>
      </c>
    </row>
    <row r="43" spans="1:15">
      <c r="A43" t="s">
        <v>316</v>
      </c>
      <c r="B43" t="s">
        <v>139</v>
      </c>
      <c r="C43">
        <v>330</v>
      </c>
      <c r="D43">
        <v>0.88389981178672128</v>
      </c>
      <c r="E43">
        <v>2.3804238518340053E-2</v>
      </c>
      <c r="F43">
        <v>8.4690145100895869E-2</v>
      </c>
      <c r="G43">
        <v>0.20065637047217424</v>
      </c>
      <c r="H43">
        <v>0.13289148427277225</v>
      </c>
      <c r="I43">
        <v>1.2068989776057094E-3</v>
      </c>
      <c r="J43">
        <v>5.0857167997637369E-4</v>
      </c>
      <c r="K43">
        <v>4.1365942424772588E-2</v>
      </c>
      <c r="L43">
        <v>0.53578115685828809</v>
      </c>
      <c r="M43">
        <v>0</v>
      </c>
      <c r="N43">
        <v>8.4410042130106375E-2</v>
      </c>
      <c r="O43">
        <v>0.12464769650717146</v>
      </c>
    </row>
    <row r="44" spans="1:15">
      <c r="A44" t="s">
        <v>316</v>
      </c>
      <c r="B44" t="s">
        <v>139</v>
      </c>
      <c r="C44">
        <v>500</v>
      </c>
      <c r="D44">
        <v>0.88389981178672128</v>
      </c>
      <c r="E44">
        <v>2.3804238518340053E-2</v>
      </c>
      <c r="F44">
        <v>8.4690145100895869E-2</v>
      </c>
      <c r="G44">
        <v>0.20065637047217424</v>
      </c>
      <c r="H44">
        <v>0.13289148427277225</v>
      </c>
      <c r="I44">
        <v>1.2068989776057094E-3</v>
      </c>
      <c r="J44">
        <v>5.0857167997637369E-4</v>
      </c>
      <c r="K44">
        <v>4.1365942424772588E-2</v>
      </c>
      <c r="L44">
        <v>0.53578115685828809</v>
      </c>
      <c r="M44">
        <v>0</v>
      </c>
      <c r="N44">
        <v>8.4410042130106375E-2</v>
      </c>
      <c r="O44">
        <v>0.12464769650717146</v>
      </c>
    </row>
    <row r="45" spans="1:15">
      <c r="A45" t="s">
        <v>317</v>
      </c>
      <c r="B45" t="s">
        <v>139</v>
      </c>
      <c r="C45">
        <v>132</v>
      </c>
      <c r="D45">
        <v>1.584822807435813E-2</v>
      </c>
      <c r="E45">
        <v>4.2141651542161162E-3</v>
      </c>
      <c r="F45">
        <v>0.1309703777549808</v>
      </c>
      <c r="G45">
        <v>0.22747486265740147</v>
      </c>
      <c r="H45">
        <v>6.8614121912131979E-3</v>
      </c>
      <c r="I45">
        <v>0</v>
      </c>
      <c r="J45">
        <v>3.1438352025752209E-2</v>
      </c>
      <c r="K45">
        <v>0</v>
      </c>
      <c r="L45">
        <v>1.1157087983259241E-2</v>
      </c>
      <c r="M45">
        <v>8.3995392002179339E-4</v>
      </c>
      <c r="N45">
        <v>3.4147662160508421E-2</v>
      </c>
      <c r="O45">
        <v>2.0596856669346256E-2</v>
      </c>
    </row>
    <row r="46" spans="1:15">
      <c r="A46" t="s">
        <v>318</v>
      </c>
      <c r="B46" t="s">
        <v>139</v>
      </c>
      <c r="C46">
        <v>132</v>
      </c>
      <c r="D46">
        <v>0.50503098562589321</v>
      </c>
      <c r="E46">
        <v>0</v>
      </c>
      <c r="F46">
        <v>0.15307039147221838</v>
      </c>
      <c r="G46">
        <v>0.1653176312131388</v>
      </c>
      <c r="H46">
        <v>3.577814068317723E-2</v>
      </c>
      <c r="I46">
        <v>0</v>
      </c>
      <c r="J46">
        <v>3.3875445689434451E-2</v>
      </c>
      <c r="K46">
        <v>0</v>
      </c>
      <c r="L46">
        <v>0.19360437880716175</v>
      </c>
      <c r="M46">
        <v>0</v>
      </c>
      <c r="N46">
        <v>5.0289666820290034E-2</v>
      </c>
      <c r="O46">
        <v>9.852186471893936E-4</v>
      </c>
    </row>
    <row r="47" spans="1:15">
      <c r="A47" t="s">
        <v>319</v>
      </c>
      <c r="B47" t="s">
        <v>139</v>
      </c>
      <c r="C47">
        <v>132</v>
      </c>
      <c r="D47">
        <v>0</v>
      </c>
      <c r="E47">
        <v>1.1543197165399869E-2</v>
      </c>
      <c r="F47">
        <v>0.1319544494571602</v>
      </c>
      <c r="G47">
        <v>0.23955743747756858</v>
      </c>
      <c r="H47">
        <v>0</v>
      </c>
      <c r="I47">
        <v>4.9126309319663646E-3</v>
      </c>
      <c r="J47">
        <v>2.8754752209429267E-2</v>
      </c>
      <c r="K47">
        <v>0</v>
      </c>
      <c r="L47">
        <v>0</v>
      </c>
      <c r="M47">
        <v>6.0097862751985788E-3</v>
      </c>
      <c r="N47">
        <v>3.8394490340622422E-2</v>
      </c>
      <c r="O47">
        <v>0</v>
      </c>
    </row>
    <row r="48" spans="1:15">
      <c r="A48" t="s">
        <v>320</v>
      </c>
      <c r="B48" t="s">
        <v>139</v>
      </c>
      <c r="C48">
        <v>132</v>
      </c>
      <c r="D48">
        <v>0.33139172710370379</v>
      </c>
      <c r="E48">
        <v>2.5320939153923038E-2</v>
      </c>
      <c r="F48">
        <v>0</v>
      </c>
      <c r="G48">
        <v>3.6851347339841155E-2</v>
      </c>
      <c r="H48">
        <v>2.3207384485071418E-2</v>
      </c>
      <c r="I48">
        <v>6.9767774608916582E-3</v>
      </c>
      <c r="J48">
        <v>0</v>
      </c>
      <c r="K48">
        <v>0</v>
      </c>
      <c r="L48">
        <v>7.3732843055983613E-2</v>
      </c>
      <c r="M48">
        <v>8.496491625180581E-3</v>
      </c>
      <c r="N48">
        <v>3.4029858651335086E-2</v>
      </c>
      <c r="O48">
        <v>2.9158046953410032E-3</v>
      </c>
    </row>
    <row r="49" spans="1:15">
      <c r="A49" t="s">
        <v>173</v>
      </c>
      <c r="B49" t="s">
        <v>139</v>
      </c>
      <c r="C49">
        <v>132</v>
      </c>
      <c r="D49">
        <v>1.584822807435813E-2</v>
      </c>
      <c r="E49">
        <v>4.2141651542161162E-3</v>
      </c>
      <c r="F49">
        <v>0.1309703777549808</v>
      </c>
      <c r="G49">
        <v>0.22747486265740147</v>
      </c>
      <c r="H49">
        <v>6.8614121912131979E-3</v>
      </c>
      <c r="I49">
        <v>0</v>
      </c>
      <c r="J49">
        <v>3.1438352025752209E-2</v>
      </c>
      <c r="K49">
        <v>0</v>
      </c>
      <c r="L49">
        <v>1.1157087983259241E-2</v>
      </c>
      <c r="M49">
        <v>8.3995392002179339E-4</v>
      </c>
      <c r="N49">
        <v>3.4147662160508421E-2</v>
      </c>
      <c r="O49">
        <v>2.0596856669346256E-2</v>
      </c>
    </row>
    <row r="50" spans="1:15">
      <c r="A50" t="s">
        <v>321</v>
      </c>
      <c r="B50" t="s">
        <v>139</v>
      </c>
      <c r="C50">
        <v>330</v>
      </c>
      <c r="D50">
        <v>0.13967731558637228</v>
      </c>
      <c r="E50">
        <v>1.848271523129116E-2</v>
      </c>
      <c r="F50">
        <v>0.13752816168697798</v>
      </c>
      <c r="G50">
        <v>0.22505592177576544</v>
      </c>
      <c r="H50">
        <v>3.0932613593352728E-3</v>
      </c>
      <c r="I50">
        <v>0</v>
      </c>
      <c r="J50">
        <v>2.8577132653683085E-2</v>
      </c>
      <c r="K50">
        <v>6.3905384381826554E-3</v>
      </c>
      <c r="L50">
        <v>0</v>
      </c>
      <c r="M50">
        <v>0</v>
      </c>
      <c r="N50">
        <v>0</v>
      </c>
      <c r="O50">
        <v>6.7496376679680604E-3</v>
      </c>
    </row>
    <row r="51" spans="1:15">
      <c r="A51" t="s">
        <v>163</v>
      </c>
      <c r="B51" t="s">
        <v>139</v>
      </c>
      <c r="C51">
        <v>132</v>
      </c>
      <c r="D51">
        <v>0.45979661800887572</v>
      </c>
      <c r="E51">
        <v>1.0950483101527554E-2</v>
      </c>
      <c r="F51">
        <v>9.0689538200854694E-2</v>
      </c>
      <c r="G51">
        <v>7.527980266633677E-2</v>
      </c>
      <c r="H51">
        <v>4.194597893755659E-2</v>
      </c>
      <c r="I51">
        <v>3.2709886986275988E-3</v>
      </c>
      <c r="J51">
        <v>1.2547969480231641E-4</v>
      </c>
      <c r="K51">
        <v>0</v>
      </c>
      <c r="L51">
        <v>0.13625444724978775</v>
      </c>
      <c r="M51">
        <v>4.4729819754787481E-3</v>
      </c>
      <c r="N51">
        <v>2.9505790317099389E-2</v>
      </c>
      <c r="O51">
        <v>0</v>
      </c>
    </row>
    <row r="52" spans="1:15">
      <c r="A52" t="s">
        <v>322</v>
      </c>
      <c r="B52" t="s">
        <v>139</v>
      </c>
      <c r="C52">
        <v>132</v>
      </c>
      <c r="D52">
        <v>1</v>
      </c>
      <c r="E52">
        <v>2.2946352173222741E-2</v>
      </c>
      <c r="F52">
        <v>0.12960371334458806</v>
      </c>
      <c r="G52">
        <v>0.30244627159453041</v>
      </c>
      <c r="H52">
        <v>0.18248203525870424</v>
      </c>
      <c r="I52">
        <v>0</v>
      </c>
      <c r="J52">
        <v>3.2082808231219562E-2</v>
      </c>
      <c r="K52">
        <v>5.7452236646923721E-3</v>
      </c>
      <c r="L52">
        <v>0.51594074253048272</v>
      </c>
      <c r="M52">
        <v>0</v>
      </c>
      <c r="N52">
        <v>2.9616640189904217E-2</v>
      </c>
      <c r="O52">
        <v>0.12114040242624648</v>
      </c>
    </row>
    <row r="53" spans="1:15">
      <c r="A53" t="s">
        <v>179</v>
      </c>
      <c r="B53" t="s">
        <v>139</v>
      </c>
      <c r="C53">
        <v>132</v>
      </c>
      <c r="D53">
        <v>0.99181204719579719</v>
      </c>
      <c r="E53">
        <v>1.3614798641274354E-2</v>
      </c>
      <c r="F53">
        <v>0.13020265118903618</v>
      </c>
      <c r="G53">
        <v>0.20450329545303719</v>
      </c>
      <c r="H53">
        <v>0.12597871951555895</v>
      </c>
      <c r="I53">
        <v>2.4954013002413378E-3</v>
      </c>
      <c r="J53">
        <v>7.5645089883727889E-4</v>
      </c>
      <c r="K53">
        <v>2.6188879323775872E-2</v>
      </c>
      <c r="L53">
        <v>0.55132843760921624</v>
      </c>
      <c r="M53">
        <v>0</v>
      </c>
      <c r="N53">
        <v>5.8568142578699259E-2</v>
      </c>
      <c r="O53">
        <v>9.4399087820468533E-2</v>
      </c>
    </row>
    <row r="54" spans="1:15">
      <c r="A54" t="s">
        <v>179</v>
      </c>
      <c r="B54" t="s">
        <v>139</v>
      </c>
      <c r="C54">
        <v>330</v>
      </c>
      <c r="D54">
        <v>0.99181204719579719</v>
      </c>
      <c r="E54">
        <v>1.3614798641274354E-2</v>
      </c>
      <c r="F54">
        <v>0.13020265118903618</v>
      </c>
      <c r="G54">
        <v>0.20450329545303719</v>
      </c>
      <c r="H54">
        <v>0.12597871951555895</v>
      </c>
      <c r="I54">
        <v>2.4954013002413378E-3</v>
      </c>
      <c r="J54">
        <v>7.5645089883727889E-4</v>
      </c>
      <c r="K54">
        <v>2.6188879323775872E-2</v>
      </c>
      <c r="L54">
        <v>0.55132843760921624</v>
      </c>
      <c r="M54">
        <v>0</v>
      </c>
      <c r="N54">
        <v>5.8568142578699259E-2</v>
      </c>
      <c r="O54">
        <v>9.4399087820468533E-2</v>
      </c>
    </row>
    <row r="55" spans="1:15">
      <c r="A55" t="s">
        <v>323</v>
      </c>
      <c r="B55" t="s">
        <v>139</v>
      </c>
      <c r="C55">
        <v>132</v>
      </c>
      <c r="D55">
        <v>1</v>
      </c>
      <c r="E55">
        <v>2.0971196131613747E-3</v>
      </c>
      <c r="F55">
        <v>0.13068438367812168</v>
      </c>
      <c r="G55">
        <v>0.20560420030425852</v>
      </c>
      <c r="H55">
        <v>9.4605327849869927E-2</v>
      </c>
      <c r="I55">
        <v>0</v>
      </c>
      <c r="J55">
        <v>3.4397380202299037E-2</v>
      </c>
      <c r="K55">
        <v>2.730819734642842E-2</v>
      </c>
      <c r="L55">
        <v>0.25506693441151718</v>
      </c>
      <c r="M55">
        <v>0</v>
      </c>
      <c r="N55">
        <v>4.7802626989829969E-2</v>
      </c>
      <c r="O55">
        <v>3.8747990311543079E-2</v>
      </c>
    </row>
    <row r="56" spans="1:15">
      <c r="A56" t="s">
        <v>323</v>
      </c>
      <c r="B56" t="s">
        <v>139</v>
      </c>
      <c r="C56">
        <v>330</v>
      </c>
      <c r="D56">
        <v>1</v>
      </c>
      <c r="E56">
        <v>2.0971196131613747E-3</v>
      </c>
      <c r="F56">
        <v>0.13068438367812168</v>
      </c>
      <c r="G56">
        <v>0.20560420030425852</v>
      </c>
      <c r="H56">
        <v>9.4605327849869927E-2</v>
      </c>
      <c r="I56">
        <v>0</v>
      </c>
      <c r="J56">
        <v>3.4397380202299037E-2</v>
      </c>
      <c r="K56">
        <v>2.730819734642842E-2</v>
      </c>
      <c r="L56">
        <v>0.25506693441151718</v>
      </c>
      <c r="M56">
        <v>0</v>
      </c>
      <c r="N56">
        <v>4.7802626989829969E-2</v>
      </c>
      <c r="O56">
        <v>3.8747990311543079E-2</v>
      </c>
    </row>
    <row r="57" spans="1:15">
      <c r="A57" t="s">
        <v>324</v>
      </c>
      <c r="B57" t="s">
        <v>139</v>
      </c>
      <c r="C57">
        <v>330</v>
      </c>
      <c r="D57">
        <v>1</v>
      </c>
      <c r="E57">
        <v>2.0971196131613747E-3</v>
      </c>
      <c r="F57">
        <v>0.13068438367812168</v>
      </c>
      <c r="G57">
        <v>0.20560420030425852</v>
      </c>
      <c r="H57">
        <v>9.4605327849869927E-2</v>
      </c>
      <c r="I57">
        <v>0</v>
      </c>
      <c r="J57">
        <v>3.4397380202299037E-2</v>
      </c>
      <c r="K57">
        <v>2.730819734642842E-2</v>
      </c>
      <c r="L57">
        <v>0.25506693441151718</v>
      </c>
      <c r="M57">
        <v>0</v>
      </c>
      <c r="N57">
        <v>4.7802626989829969E-2</v>
      </c>
      <c r="O57">
        <v>3.8747990311543079E-2</v>
      </c>
    </row>
    <row r="58" spans="1:15">
      <c r="A58" t="s">
        <v>325</v>
      </c>
      <c r="B58" t="s">
        <v>139</v>
      </c>
      <c r="C58">
        <v>132</v>
      </c>
      <c r="D58">
        <v>0.33139172710370379</v>
      </c>
      <c r="E58">
        <v>2.5320939153923038E-2</v>
      </c>
      <c r="F58">
        <v>0</v>
      </c>
      <c r="G58">
        <v>3.6851347339841155E-2</v>
      </c>
      <c r="H58">
        <v>2.3207384485071418E-2</v>
      </c>
      <c r="I58">
        <v>6.9767774608916582E-3</v>
      </c>
      <c r="J58">
        <v>0</v>
      </c>
      <c r="K58">
        <v>0</v>
      </c>
      <c r="L58">
        <v>7.3732843055983613E-2</v>
      </c>
      <c r="M58">
        <v>8.496491625180581E-3</v>
      </c>
      <c r="N58">
        <v>3.4029858651335086E-2</v>
      </c>
      <c r="O58">
        <v>2.9158046953410032E-3</v>
      </c>
    </row>
    <row r="59" spans="1:15">
      <c r="A59" t="s">
        <v>326</v>
      </c>
      <c r="B59" t="s">
        <v>139</v>
      </c>
      <c r="C59">
        <v>330</v>
      </c>
      <c r="D59">
        <v>1.5407811222591564E-2</v>
      </c>
      <c r="E59">
        <v>1.2871700772974753E-2</v>
      </c>
      <c r="F59">
        <v>0.13053071266130309</v>
      </c>
      <c r="G59">
        <v>0.20626510515669602</v>
      </c>
      <c r="H59">
        <v>4.6897207923239561E-3</v>
      </c>
      <c r="I59">
        <v>0</v>
      </c>
      <c r="J59">
        <v>2.8696558243346618E-2</v>
      </c>
      <c r="K59">
        <v>0</v>
      </c>
      <c r="L59">
        <v>1.0485803451624877E-2</v>
      </c>
      <c r="M59">
        <v>0</v>
      </c>
      <c r="N59">
        <v>3.8074580079960861E-2</v>
      </c>
      <c r="O59">
        <v>0</v>
      </c>
    </row>
    <row r="60" spans="1:15">
      <c r="A60" t="s">
        <v>327</v>
      </c>
      <c r="B60" t="s">
        <v>139</v>
      </c>
      <c r="C60">
        <v>330</v>
      </c>
      <c r="D60">
        <v>0.14234137444672776</v>
      </c>
      <c r="E60">
        <v>3.0155112394705495E-2</v>
      </c>
      <c r="F60">
        <v>9.4488998320901268E-2</v>
      </c>
      <c r="G60">
        <v>0.22732979433284545</v>
      </c>
      <c r="H60">
        <v>1.0521364196962649E-2</v>
      </c>
      <c r="I60">
        <v>1.3756510123922884E-2</v>
      </c>
      <c r="J60">
        <v>3.4842913267999767E-4</v>
      </c>
      <c r="K60">
        <v>4.9473672258483897E-3</v>
      </c>
      <c r="L60">
        <v>6.0316502956230568E-2</v>
      </c>
      <c r="M60">
        <v>9.1702011258159889E-3</v>
      </c>
      <c r="N60">
        <v>2.0840733198672509E-2</v>
      </c>
      <c r="O60">
        <v>0</v>
      </c>
    </row>
    <row r="61" spans="1:15">
      <c r="A61" t="s">
        <v>328</v>
      </c>
      <c r="B61" t="s">
        <v>139</v>
      </c>
      <c r="C61">
        <v>330</v>
      </c>
      <c r="D61">
        <v>1</v>
      </c>
      <c r="E61">
        <v>2.0971196131613747E-3</v>
      </c>
      <c r="F61">
        <v>0.13068438367812168</v>
      </c>
      <c r="G61">
        <v>0.20560420030425852</v>
      </c>
      <c r="H61">
        <v>9.4605327849869927E-2</v>
      </c>
      <c r="I61">
        <v>0</v>
      </c>
      <c r="J61">
        <v>3.4397380202299037E-2</v>
      </c>
      <c r="K61">
        <v>2.730819734642842E-2</v>
      </c>
      <c r="L61">
        <v>0.25506693441151718</v>
      </c>
      <c r="M61">
        <v>0</v>
      </c>
      <c r="N61">
        <v>4.7802626989829969E-2</v>
      </c>
      <c r="O61">
        <v>3.8747990311543079E-2</v>
      </c>
    </row>
    <row r="62" spans="1:15">
      <c r="A62" t="s">
        <v>328</v>
      </c>
      <c r="B62" t="s">
        <v>139</v>
      </c>
      <c r="C62">
        <v>500</v>
      </c>
      <c r="D62">
        <v>1</v>
      </c>
      <c r="E62">
        <v>2.0971196131613747E-3</v>
      </c>
      <c r="F62">
        <v>0.13068438367812168</v>
      </c>
      <c r="G62">
        <v>0.20560420030425852</v>
      </c>
      <c r="H62">
        <v>9.4605327849869927E-2</v>
      </c>
      <c r="I62">
        <v>0</v>
      </c>
      <c r="J62">
        <v>3.4397380202299037E-2</v>
      </c>
      <c r="K62">
        <v>2.730819734642842E-2</v>
      </c>
      <c r="L62">
        <v>0.25506693441151718</v>
      </c>
      <c r="M62">
        <v>0</v>
      </c>
      <c r="N62">
        <v>4.7802626989829969E-2</v>
      </c>
      <c r="O62">
        <v>3.8747990311543079E-2</v>
      </c>
    </row>
    <row r="63" spans="1:15">
      <c r="A63" t="s">
        <v>169</v>
      </c>
      <c r="B63" t="s">
        <v>139</v>
      </c>
      <c r="C63">
        <v>132</v>
      </c>
      <c r="D63">
        <v>0.47923171629664651</v>
      </c>
      <c r="E63">
        <v>2.648332998427641E-2</v>
      </c>
      <c r="F63">
        <v>0</v>
      </c>
      <c r="G63">
        <v>2.6241586701267951E-2</v>
      </c>
      <c r="H63">
        <v>5.3544322687678073E-2</v>
      </c>
      <c r="I63">
        <v>0</v>
      </c>
      <c r="J63">
        <v>5.3885130315252936E-4</v>
      </c>
      <c r="K63">
        <v>1.4654864800465331E-2</v>
      </c>
      <c r="L63">
        <v>0.23199098368894297</v>
      </c>
      <c r="M63">
        <v>5.3049158982016419E-3</v>
      </c>
      <c r="N63">
        <v>4.81320871648898E-2</v>
      </c>
      <c r="O63">
        <v>3.0722727920274792E-2</v>
      </c>
    </row>
    <row r="64" spans="1:15">
      <c r="A64" t="s">
        <v>329</v>
      </c>
      <c r="B64" t="s">
        <v>139</v>
      </c>
      <c r="C64">
        <v>132</v>
      </c>
      <c r="D64">
        <v>0.30416143263545065</v>
      </c>
      <c r="E64">
        <v>2.5159824380522684E-2</v>
      </c>
      <c r="F64">
        <v>0</v>
      </c>
      <c r="G64">
        <v>3.4007571368045782E-2</v>
      </c>
      <c r="H64">
        <v>1.8067182590553062E-2</v>
      </c>
      <c r="I64">
        <v>1.1263903702183808E-3</v>
      </c>
      <c r="J64">
        <v>2.9121560494107884E-2</v>
      </c>
      <c r="K64">
        <v>0</v>
      </c>
      <c r="L64">
        <v>0.13544787677964565</v>
      </c>
      <c r="M64">
        <v>7.190325514712958E-3</v>
      </c>
      <c r="N64">
        <v>3.5531145580425874E-2</v>
      </c>
      <c r="O64">
        <v>0</v>
      </c>
    </row>
    <row r="65" spans="1:15">
      <c r="A65" t="s">
        <v>330</v>
      </c>
      <c r="B65" t="s">
        <v>139</v>
      </c>
      <c r="C65">
        <v>132</v>
      </c>
      <c r="D65">
        <v>1</v>
      </c>
      <c r="E65">
        <v>2.2946352173222741E-2</v>
      </c>
      <c r="F65">
        <v>0.12960371334458806</v>
      </c>
      <c r="G65">
        <v>0.30244627159453041</v>
      </c>
      <c r="H65">
        <v>0.18248203525870424</v>
      </c>
      <c r="I65">
        <v>0</v>
      </c>
      <c r="J65">
        <v>3.2082808231219562E-2</v>
      </c>
      <c r="K65">
        <v>5.7452236646923721E-3</v>
      </c>
      <c r="L65">
        <v>0.51594074253048272</v>
      </c>
      <c r="M65">
        <v>0</v>
      </c>
      <c r="N65">
        <v>2.9616640189904217E-2</v>
      </c>
      <c r="O65">
        <v>0.12114040242624648</v>
      </c>
    </row>
    <row r="66" spans="1:15">
      <c r="A66" t="s">
        <v>156</v>
      </c>
      <c r="B66" t="s">
        <v>139</v>
      </c>
      <c r="C66">
        <v>330</v>
      </c>
      <c r="D66">
        <v>0.82628777962252153</v>
      </c>
      <c r="E66">
        <v>2.4467656054418779E-2</v>
      </c>
      <c r="F66">
        <v>8.4648648432887386E-2</v>
      </c>
      <c r="G66">
        <v>0.19597097305772612</v>
      </c>
      <c r="H66">
        <v>0.1143426972522721</v>
      </c>
      <c r="I66">
        <v>5.3039706988586592E-3</v>
      </c>
      <c r="J66">
        <v>2.9169109621984868E-2</v>
      </c>
      <c r="K66">
        <v>0</v>
      </c>
      <c r="L66">
        <v>0.23423099484242152</v>
      </c>
      <c r="M66">
        <v>1.3028588029580875E-2</v>
      </c>
      <c r="N66">
        <v>3.7120048064296612E-2</v>
      </c>
      <c r="O66">
        <v>0</v>
      </c>
    </row>
    <row r="67" spans="1:15">
      <c r="A67" t="s">
        <v>331</v>
      </c>
      <c r="B67" t="s">
        <v>139</v>
      </c>
      <c r="C67">
        <v>132</v>
      </c>
      <c r="D67">
        <v>0.30416143263545065</v>
      </c>
      <c r="E67">
        <v>2.5159824380522684E-2</v>
      </c>
      <c r="F67">
        <v>0</v>
      </c>
      <c r="G67">
        <v>3.4007571368045782E-2</v>
      </c>
      <c r="H67">
        <v>1.8067182590553062E-2</v>
      </c>
      <c r="I67">
        <v>1.1263903702183808E-3</v>
      </c>
      <c r="J67">
        <v>2.9121560494107884E-2</v>
      </c>
      <c r="K67">
        <v>0</v>
      </c>
      <c r="L67">
        <v>0.13544787677964565</v>
      </c>
      <c r="M67">
        <v>7.190325514712958E-3</v>
      </c>
      <c r="N67">
        <v>3.5531145580425874E-2</v>
      </c>
      <c r="O67">
        <v>0</v>
      </c>
    </row>
    <row r="68" spans="1:15">
      <c r="A68" t="s">
        <v>331</v>
      </c>
      <c r="B68" t="s">
        <v>139</v>
      </c>
      <c r="C68">
        <v>330</v>
      </c>
      <c r="D68">
        <v>0.33620982755132994</v>
      </c>
      <c r="E68">
        <v>2.3329225252197675E-2</v>
      </c>
      <c r="F68">
        <v>1.4645667694293409E-2</v>
      </c>
      <c r="G68">
        <v>4.2971634207493711E-2</v>
      </c>
      <c r="H68">
        <v>1.9711797005788328E-2</v>
      </c>
      <c r="I68">
        <v>4.7763630999234068E-3</v>
      </c>
      <c r="J68">
        <v>3.3756044362556352E-2</v>
      </c>
      <c r="K68">
        <v>0</v>
      </c>
      <c r="L68">
        <v>0.14114349993945161</v>
      </c>
      <c r="M68">
        <v>4.8898208522312478E-3</v>
      </c>
      <c r="N68">
        <v>0</v>
      </c>
      <c r="O68">
        <v>0</v>
      </c>
    </row>
    <row r="69" spans="1:15">
      <c r="A69" t="s">
        <v>332</v>
      </c>
      <c r="B69" t="s">
        <v>139</v>
      </c>
      <c r="C69">
        <v>132</v>
      </c>
      <c r="D69">
        <v>1</v>
      </c>
      <c r="E69">
        <v>2.0971196131613747E-3</v>
      </c>
      <c r="F69">
        <v>0.13068438367812168</v>
      </c>
      <c r="G69">
        <v>0.20560420030425852</v>
      </c>
      <c r="H69">
        <v>9.4605327849869927E-2</v>
      </c>
      <c r="I69">
        <v>0</v>
      </c>
      <c r="J69">
        <v>3.4397380202299037E-2</v>
      </c>
      <c r="K69">
        <v>2.730819734642842E-2</v>
      </c>
      <c r="L69">
        <v>0.25506693441151718</v>
      </c>
      <c r="M69">
        <v>0</v>
      </c>
      <c r="N69">
        <v>4.7802626989829969E-2</v>
      </c>
      <c r="O69">
        <v>3.8747990311543079E-2</v>
      </c>
    </row>
    <row r="70" spans="1:15">
      <c r="A70" t="s">
        <v>332</v>
      </c>
      <c r="B70" t="s">
        <v>139</v>
      </c>
      <c r="C70">
        <v>330</v>
      </c>
      <c r="D70">
        <v>1</v>
      </c>
      <c r="E70">
        <v>2.0971196131613747E-3</v>
      </c>
      <c r="F70">
        <v>0.13068438367812168</v>
      </c>
      <c r="G70">
        <v>0.20560420030425852</v>
      </c>
      <c r="H70">
        <v>9.4605327849869927E-2</v>
      </c>
      <c r="I70">
        <v>0</v>
      </c>
      <c r="J70">
        <v>3.4397380202299037E-2</v>
      </c>
      <c r="K70">
        <v>2.730819734642842E-2</v>
      </c>
      <c r="L70">
        <v>0.25506693441151718</v>
      </c>
      <c r="M70">
        <v>0</v>
      </c>
      <c r="N70">
        <v>4.7802626989829969E-2</v>
      </c>
      <c r="O70">
        <v>3.8747990311543079E-2</v>
      </c>
    </row>
    <row r="71" spans="1:15">
      <c r="A71" t="s">
        <v>333</v>
      </c>
      <c r="B71" t="s">
        <v>139</v>
      </c>
      <c r="C71">
        <v>330</v>
      </c>
      <c r="D71">
        <v>0</v>
      </c>
      <c r="E71">
        <v>1.1543197165399869E-2</v>
      </c>
      <c r="F71">
        <v>0.1319544494571602</v>
      </c>
      <c r="G71">
        <v>0.23955743747756858</v>
      </c>
      <c r="H71">
        <v>0</v>
      </c>
      <c r="I71">
        <v>4.9126309319663646E-3</v>
      </c>
      <c r="J71">
        <v>2.8754752209429267E-2</v>
      </c>
      <c r="K71">
        <v>0</v>
      </c>
      <c r="L71">
        <v>0</v>
      </c>
      <c r="M71">
        <v>6.0097862751985788E-3</v>
      </c>
      <c r="N71">
        <v>3.8394490340622422E-2</v>
      </c>
      <c r="O71">
        <v>0</v>
      </c>
    </row>
    <row r="72" spans="1:15">
      <c r="A72" t="s">
        <v>334</v>
      </c>
      <c r="B72" t="s">
        <v>139</v>
      </c>
      <c r="C72">
        <v>132</v>
      </c>
      <c r="D72">
        <v>1</v>
      </c>
      <c r="E72">
        <v>2.0971196131613747E-3</v>
      </c>
      <c r="F72">
        <v>0.13068438367812168</v>
      </c>
      <c r="G72">
        <v>0.20560420030425852</v>
      </c>
      <c r="H72">
        <v>9.4605327849869927E-2</v>
      </c>
      <c r="I72">
        <v>0</v>
      </c>
      <c r="J72">
        <v>3.4397380202299037E-2</v>
      </c>
      <c r="K72">
        <v>2.730819734642842E-2</v>
      </c>
      <c r="L72">
        <v>0.25506693441151718</v>
      </c>
      <c r="M72">
        <v>0</v>
      </c>
      <c r="N72">
        <v>4.7802626989829969E-2</v>
      </c>
      <c r="O72">
        <v>3.8747990311543079E-2</v>
      </c>
    </row>
    <row r="73" spans="1:15">
      <c r="A73" t="s">
        <v>334</v>
      </c>
      <c r="B73" t="s">
        <v>139</v>
      </c>
      <c r="C73">
        <v>330</v>
      </c>
      <c r="D73">
        <v>1</v>
      </c>
      <c r="E73">
        <v>2.0971196131613747E-3</v>
      </c>
      <c r="F73">
        <v>0.13068438367812168</v>
      </c>
      <c r="G73">
        <v>0.20560420030425852</v>
      </c>
      <c r="H73">
        <v>9.4605327849869927E-2</v>
      </c>
      <c r="I73">
        <v>0</v>
      </c>
      <c r="J73">
        <v>3.4397380202299037E-2</v>
      </c>
      <c r="K73">
        <v>2.730819734642842E-2</v>
      </c>
      <c r="L73">
        <v>0.25506693441151718</v>
      </c>
      <c r="M73">
        <v>0</v>
      </c>
      <c r="N73">
        <v>4.7802626989829969E-2</v>
      </c>
      <c r="O73">
        <v>3.8747990311543079E-2</v>
      </c>
    </row>
    <row r="74" spans="1:15">
      <c r="A74" t="s">
        <v>141</v>
      </c>
      <c r="B74" t="s">
        <v>139</v>
      </c>
      <c r="C74">
        <v>132</v>
      </c>
      <c r="D74">
        <v>0.13967731558637228</v>
      </c>
      <c r="E74">
        <v>1.848271523129116E-2</v>
      </c>
      <c r="F74">
        <v>0.13752816168697798</v>
      </c>
      <c r="G74">
        <v>0.22505592177576544</v>
      </c>
      <c r="H74">
        <v>3.0932613593352728E-3</v>
      </c>
      <c r="I74">
        <v>0</v>
      </c>
      <c r="J74">
        <v>2.8577132653683085E-2</v>
      </c>
      <c r="K74">
        <v>6.3905384381826554E-3</v>
      </c>
      <c r="L74">
        <v>0</v>
      </c>
      <c r="M74">
        <v>0</v>
      </c>
      <c r="N74">
        <v>0</v>
      </c>
      <c r="O74">
        <v>6.7496376679680604E-3</v>
      </c>
    </row>
    <row r="75" spans="1:15">
      <c r="A75" t="s">
        <v>141</v>
      </c>
      <c r="B75" t="s">
        <v>139</v>
      </c>
      <c r="C75">
        <v>330</v>
      </c>
      <c r="D75">
        <v>0.13967731558637228</v>
      </c>
      <c r="E75">
        <v>1.848271523129116E-2</v>
      </c>
      <c r="F75">
        <v>0.13752816168697798</v>
      </c>
      <c r="G75">
        <v>0.22505592177576544</v>
      </c>
      <c r="H75">
        <v>3.0932613593352728E-3</v>
      </c>
      <c r="I75">
        <v>0</v>
      </c>
      <c r="J75">
        <v>2.8577132653683085E-2</v>
      </c>
      <c r="K75">
        <v>6.3905384381826554E-3</v>
      </c>
      <c r="L75">
        <v>0</v>
      </c>
      <c r="M75">
        <v>0</v>
      </c>
      <c r="N75">
        <v>0</v>
      </c>
      <c r="O75">
        <v>6.7496376679680604E-3</v>
      </c>
    </row>
    <row r="76" spans="1:15">
      <c r="A76" t="s">
        <v>495</v>
      </c>
      <c r="B76" t="s">
        <v>139</v>
      </c>
      <c r="C76">
        <v>330</v>
      </c>
      <c r="D76">
        <v>0.6849794977834297</v>
      </c>
      <c r="E76">
        <v>0</v>
      </c>
      <c r="F76">
        <v>0.13770180786970038</v>
      </c>
      <c r="G76">
        <v>0.19917484105345445</v>
      </c>
      <c r="H76">
        <v>0.10395126822439384</v>
      </c>
      <c r="I76">
        <v>0</v>
      </c>
      <c r="J76">
        <v>2.9091674205719498E-2</v>
      </c>
      <c r="K76">
        <v>0</v>
      </c>
      <c r="L76">
        <v>0.17271092006395888</v>
      </c>
      <c r="M76">
        <v>0</v>
      </c>
      <c r="N76">
        <v>4.8091491995610976E-2</v>
      </c>
      <c r="O76">
        <v>1.8278382440862353E-2</v>
      </c>
    </row>
    <row r="77" spans="1:15">
      <c r="A77" t="s">
        <v>495</v>
      </c>
      <c r="B77" t="s">
        <v>139</v>
      </c>
      <c r="C77">
        <v>500</v>
      </c>
      <c r="D77">
        <v>0.6849794977834297</v>
      </c>
      <c r="E77">
        <v>0</v>
      </c>
      <c r="F77">
        <v>0.13770180786970038</v>
      </c>
      <c r="G77">
        <v>0.19917484105345445</v>
      </c>
      <c r="H77">
        <v>0.10395126822439384</v>
      </c>
      <c r="I77">
        <v>0</v>
      </c>
      <c r="J77">
        <v>2.9091674205719498E-2</v>
      </c>
      <c r="K77">
        <v>0</v>
      </c>
      <c r="L77">
        <v>0.17271092006395888</v>
      </c>
      <c r="M77">
        <v>0</v>
      </c>
      <c r="N77">
        <v>4.8091491995610976E-2</v>
      </c>
      <c r="O77">
        <v>1.8278382440862353E-2</v>
      </c>
    </row>
    <row r="78" spans="1:15">
      <c r="A78" t="s">
        <v>335</v>
      </c>
      <c r="B78" t="s">
        <v>139</v>
      </c>
      <c r="C78">
        <v>132</v>
      </c>
      <c r="D78">
        <v>1</v>
      </c>
      <c r="E78">
        <v>2.3463114061105069E-2</v>
      </c>
      <c r="F78">
        <v>0.19788536082617547</v>
      </c>
      <c r="G78">
        <v>0.39154424914163655</v>
      </c>
      <c r="H78">
        <v>0.20807266980821484</v>
      </c>
      <c r="I78">
        <v>0</v>
      </c>
      <c r="J78">
        <v>3.4143973267183943E-2</v>
      </c>
      <c r="K78">
        <v>8.6867970561477353E-3</v>
      </c>
      <c r="L78">
        <v>0.39554577720281459</v>
      </c>
      <c r="M78">
        <v>1.2979004536047636E-2</v>
      </c>
      <c r="N78">
        <v>3.8100188608727131E-2</v>
      </c>
      <c r="O78">
        <v>3.4468232331958205E-2</v>
      </c>
    </row>
    <row r="79" spans="1:15">
      <c r="A79" t="s">
        <v>148</v>
      </c>
      <c r="B79" t="s">
        <v>139</v>
      </c>
      <c r="C79">
        <v>132</v>
      </c>
      <c r="D79">
        <v>0.36164679476712375</v>
      </c>
      <c r="E79">
        <v>0</v>
      </c>
      <c r="F79">
        <v>8.6161062182192785E-2</v>
      </c>
      <c r="G79">
        <v>9.3874844493665247E-2</v>
      </c>
      <c r="H79">
        <v>2.8611724801058117E-2</v>
      </c>
      <c r="I79">
        <v>0</v>
      </c>
      <c r="J79">
        <v>3.520933156215366E-2</v>
      </c>
      <c r="K79">
        <v>0</v>
      </c>
      <c r="L79">
        <v>0.16901874032647474</v>
      </c>
      <c r="M79">
        <v>0</v>
      </c>
      <c r="N79">
        <v>6.0904396652009599E-2</v>
      </c>
      <c r="O79">
        <v>2.4180975044260516E-2</v>
      </c>
    </row>
    <row r="80" spans="1:15">
      <c r="A80" t="s">
        <v>164</v>
      </c>
      <c r="B80" t="s">
        <v>139</v>
      </c>
      <c r="C80">
        <v>132</v>
      </c>
      <c r="D80">
        <v>0.58530994658028856</v>
      </c>
      <c r="E80">
        <v>2.4174901099812542E-2</v>
      </c>
      <c r="F80">
        <v>7.4766140437277334E-2</v>
      </c>
      <c r="G80">
        <v>0.10625106068973135</v>
      </c>
      <c r="H80">
        <v>7.0889387255102007E-2</v>
      </c>
      <c r="I80">
        <v>5.9076826299048766E-3</v>
      </c>
      <c r="J80">
        <v>3.3818437318592083E-2</v>
      </c>
      <c r="K80">
        <v>0</v>
      </c>
      <c r="L80">
        <v>9.9701124407751376E-2</v>
      </c>
      <c r="M80">
        <v>8.0770071478120393E-3</v>
      </c>
      <c r="N80">
        <v>1.6657771805008326E-2</v>
      </c>
      <c r="O80">
        <v>3.7648769013165037E-2</v>
      </c>
    </row>
    <row r="81" spans="1:15">
      <c r="A81" t="s">
        <v>142</v>
      </c>
      <c r="B81" t="s">
        <v>139</v>
      </c>
      <c r="C81">
        <v>330</v>
      </c>
      <c r="D81">
        <v>0.7659320673464215</v>
      </c>
      <c r="E81">
        <v>0</v>
      </c>
      <c r="F81">
        <v>8.7226039570796332E-2</v>
      </c>
      <c r="G81">
        <v>0.22671130049227339</v>
      </c>
      <c r="H81">
        <v>8.3270501898686497E-2</v>
      </c>
      <c r="I81">
        <v>0</v>
      </c>
      <c r="J81">
        <v>5.5901553404220103E-4</v>
      </c>
      <c r="K81">
        <v>1.8003768356435669E-2</v>
      </c>
      <c r="L81">
        <v>0.32866379344859004</v>
      </c>
      <c r="M81">
        <v>0</v>
      </c>
      <c r="N81">
        <v>3.0382614433818528E-2</v>
      </c>
      <c r="O81">
        <v>1.946608550559464E-2</v>
      </c>
    </row>
    <row r="82" spans="1:15">
      <c r="A82" t="s">
        <v>142</v>
      </c>
      <c r="B82" t="s">
        <v>139</v>
      </c>
      <c r="C82">
        <v>500</v>
      </c>
      <c r="D82">
        <v>0.57073016938130827</v>
      </c>
      <c r="E82">
        <v>0</v>
      </c>
      <c r="F82">
        <v>0.13965149353790646</v>
      </c>
      <c r="G82">
        <v>0.20225677072506645</v>
      </c>
      <c r="H82">
        <v>5.672004738104236E-2</v>
      </c>
      <c r="I82">
        <v>0</v>
      </c>
      <c r="J82">
        <v>0</v>
      </c>
      <c r="K82">
        <v>0</v>
      </c>
      <c r="L82">
        <v>0.23934502325070051</v>
      </c>
      <c r="M82">
        <v>0</v>
      </c>
      <c r="N82">
        <v>3.8597551460658783E-2</v>
      </c>
      <c r="O82">
        <v>4.978906557755395E-2</v>
      </c>
    </row>
    <row r="83" spans="1:15">
      <c r="A83" t="s">
        <v>170</v>
      </c>
      <c r="B83" t="s">
        <v>139</v>
      </c>
      <c r="C83">
        <v>132</v>
      </c>
      <c r="D83">
        <v>0.30416143263545065</v>
      </c>
      <c r="E83">
        <v>2.5159824380522684E-2</v>
      </c>
      <c r="F83">
        <v>0</v>
      </c>
      <c r="G83">
        <v>3.4007571368045782E-2</v>
      </c>
      <c r="H83">
        <v>1.8067182590553062E-2</v>
      </c>
      <c r="I83">
        <v>1.1263903702183808E-3</v>
      </c>
      <c r="J83">
        <v>2.9121560494107884E-2</v>
      </c>
      <c r="K83">
        <v>0</v>
      </c>
      <c r="L83">
        <v>0.13544787677964565</v>
      </c>
      <c r="M83">
        <v>7.190325514712958E-3</v>
      </c>
      <c r="N83">
        <v>3.5531145580425874E-2</v>
      </c>
      <c r="O83">
        <v>0</v>
      </c>
    </row>
    <row r="84" spans="1:15">
      <c r="A84" t="s">
        <v>336</v>
      </c>
      <c r="B84" t="s">
        <v>139</v>
      </c>
      <c r="C84">
        <v>330</v>
      </c>
      <c r="D84">
        <v>0.88389981178672128</v>
      </c>
      <c r="E84">
        <v>2.3804238518340053E-2</v>
      </c>
      <c r="F84">
        <v>8.4690145100895869E-2</v>
      </c>
      <c r="G84">
        <v>0.20065637047217424</v>
      </c>
      <c r="H84">
        <v>0.13289148427277225</v>
      </c>
      <c r="I84">
        <v>1.2068989776057094E-3</v>
      </c>
      <c r="J84">
        <v>5.0857167997637369E-4</v>
      </c>
      <c r="K84">
        <v>4.1365942424772588E-2</v>
      </c>
      <c r="L84">
        <v>0.53578115685828809</v>
      </c>
      <c r="M84">
        <v>0</v>
      </c>
      <c r="N84">
        <v>8.4410042130106375E-2</v>
      </c>
      <c r="O84">
        <v>0.12464769650717146</v>
      </c>
    </row>
    <row r="85" spans="1:15">
      <c r="A85" t="s">
        <v>337</v>
      </c>
      <c r="B85" t="s">
        <v>139</v>
      </c>
      <c r="C85">
        <v>132</v>
      </c>
      <c r="D85">
        <v>0</v>
      </c>
      <c r="E85">
        <v>1.1543197165399869E-2</v>
      </c>
      <c r="F85">
        <v>0.1319544494571602</v>
      </c>
      <c r="G85">
        <v>0.23955743747756858</v>
      </c>
      <c r="H85">
        <v>0</v>
      </c>
      <c r="I85">
        <v>4.9126309319663646E-3</v>
      </c>
      <c r="J85">
        <v>2.8754752209429267E-2</v>
      </c>
      <c r="K85">
        <v>0</v>
      </c>
      <c r="L85">
        <v>0</v>
      </c>
      <c r="M85">
        <v>6.0097862751985788E-3</v>
      </c>
      <c r="N85">
        <v>3.8394490340622422E-2</v>
      </c>
      <c r="O85">
        <v>0</v>
      </c>
    </row>
    <row r="86" spans="1:15">
      <c r="A86" t="s">
        <v>338</v>
      </c>
      <c r="B86" t="s">
        <v>139</v>
      </c>
      <c r="C86">
        <v>132</v>
      </c>
      <c r="D86">
        <v>0</v>
      </c>
      <c r="E86">
        <v>1.7842549650385359E-2</v>
      </c>
      <c r="F86">
        <v>0.12907795095555435</v>
      </c>
      <c r="G86">
        <v>0.18714091361047636</v>
      </c>
      <c r="H86">
        <v>0</v>
      </c>
      <c r="I86">
        <v>1.1220554599455241E-2</v>
      </c>
      <c r="J86">
        <v>2.8672774961408326E-2</v>
      </c>
      <c r="K86">
        <v>0</v>
      </c>
      <c r="L86">
        <v>0</v>
      </c>
      <c r="M86">
        <v>1.057143487446892E-2</v>
      </c>
      <c r="N86">
        <v>3.4934939903320993E-2</v>
      </c>
      <c r="O86">
        <v>8.4076390502626358E-3</v>
      </c>
    </row>
    <row r="87" spans="1:15">
      <c r="A87" t="s">
        <v>339</v>
      </c>
      <c r="B87" t="s">
        <v>139</v>
      </c>
      <c r="C87">
        <v>132</v>
      </c>
      <c r="D87">
        <v>1.5407811222591564E-2</v>
      </c>
      <c r="E87">
        <v>1.2871700772974753E-2</v>
      </c>
      <c r="F87">
        <v>0.13053071266130309</v>
      </c>
      <c r="G87">
        <v>0.20626510515669602</v>
      </c>
      <c r="H87">
        <v>4.6897207923239561E-3</v>
      </c>
      <c r="I87">
        <v>0</v>
      </c>
      <c r="J87">
        <v>2.8696558243346618E-2</v>
      </c>
      <c r="K87">
        <v>0</v>
      </c>
      <c r="L87">
        <v>1.0485803451624877E-2</v>
      </c>
      <c r="M87">
        <v>0</v>
      </c>
      <c r="N87">
        <v>3.8074580079960861E-2</v>
      </c>
      <c r="O87">
        <v>0</v>
      </c>
    </row>
    <row r="88" spans="1:15">
      <c r="A88" t="s">
        <v>152</v>
      </c>
      <c r="B88" t="s">
        <v>139</v>
      </c>
      <c r="C88">
        <v>132</v>
      </c>
      <c r="D88">
        <v>0.82445258432699775</v>
      </c>
      <c r="E88">
        <v>2.4681999512042165E-2</v>
      </c>
      <c r="F88">
        <v>0.13042158048641442</v>
      </c>
      <c r="G88">
        <v>0.22614483505618502</v>
      </c>
      <c r="H88">
        <v>0.13592236934197124</v>
      </c>
      <c r="I88">
        <v>1.8694249146556888E-3</v>
      </c>
      <c r="J88">
        <v>3.4414779927903941E-2</v>
      </c>
      <c r="K88">
        <v>0</v>
      </c>
      <c r="L88">
        <v>0.21707799756607898</v>
      </c>
      <c r="M88">
        <v>5.5759854598773024E-3</v>
      </c>
      <c r="N88">
        <v>3.5010873005334099E-2</v>
      </c>
      <c r="O88">
        <v>1.7444022587049003E-2</v>
      </c>
    </row>
    <row r="89" spans="1:15">
      <c r="A89" t="s">
        <v>152</v>
      </c>
      <c r="B89" t="s">
        <v>139</v>
      </c>
      <c r="C89">
        <v>330</v>
      </c>
      <c r="D89">
        <v>0.8235252393867406</v>
      </c>
      <c r="E89">
        <v>2.2435198090408705E-2</v>
      </c>
      <c r="F89">
        <v>8.4999852396048153E-2</v>
      </c>
      <c r="G89">
        <v>0.19277548094868047</v>
      </c>
      <c r="H89">
        <v>0.13219583611201474</v>
      </c>
      <c r="I89">
        <v>5.1526918060198733E-3</v>
      </c>
      <c r="J89">
        <v>3.3940195173235925E-2</v>
      </c>
      <c r="K89">
        <v>0</v>
      </c>
      <c r="L89">
        <v>0.21817243130481101</v>
      </c>
      <c r="M89">
        <v>2.3145839157435429E-3</v>
      </c>
      <c r="N89">
        <v>3.502811278704928E-2</v>
      </c>
      <c r="O89">
        <v>1.4547384954613118E-2</v>
      </c>
    </row>
    <row r="90" spans="1:15">
      <c r="A90" t="s">
        <v>340</v>
      </c>
      <c r="B90" t="s">
        <v>139</v>
      </c>
      <c r="C90">
        <v>132</v>
      </c>
      <c r="D90">
        <v>0.47923171629664651</v>
      </c>
      <c r="E90">
        <v>2.648332998427641E-2</v>
      </c>
      <c r="F90">
        <v>0</v>
      </c>
      <c r="G90">
        <v>2.6241586701267951E-2</v>
      </c>
      <c r="H90">
        <v>5.3544322687678073E-2</v>
      </c>
      <c r="I90">
        <v>0</v>
      </c>
      <c r="J90">
        <v>5.3885130315252936E-4</v>
      </c>
      <c r="K90">
        <v>1.4654864800465331E-2</v>
      </c>
      <c r="L90">
        <v>0.23199098368894297</v>
      </c>
      <c r="M90">
        <v>5.3049158982016419E-3</v>
      </c>
      <c r="N90">
        <v>4.81320871648898E-2</v>
      </c>
      <c r="O90">
        <v>3.0722727920274792E-2</v>
      </c>
    </row>
    <row r="91" spans="1:15">
      <c r="A91" t="s">
        <v>165</v>
      </c>
      <c r="B91" t="s">
        <v>139</v>
      </c>
      <c r="C91">
        <v>132</v>
      </c>
      <c r="D91">
        <v>0.68305862164040865</v>
      </c>
      <c r="E91">
        <v>2.3313215157674969E-2</v>
      </c>
      <c r="F91">
        <v>5.8957278836679679E-2</v>
      </c>
      <c r="G91">
        <v>0.13697689669957219</v>
      </c>
      <c r="H91">
        <v>9.1061816902626547E-2</v>
      </c>
      <c r="I91">
        <v>3.7492660829371899E-3</v>
      </c>
      <c r="J91">
        <v>0</v>
      </c>
      <c r="K91">
        <v>5.2277447198351328E-3</v>
      </c>
      <c r="L91">
        <v>0.17872240377276669</v>
      </c>
      <c r="M91">
        <v>6.9645363432466788E-3</v>
      </c>
      <c r="N91">
        <v>2.4223500211684608E-3</v>
      </c>
      <c r="O91">
        <v>6.2266528567940696E-2</v>
      </c>
    </row>
    <row r="92" spans="1:15">
      <c r="A92" t="s">
        <v>153</v>
      </c>
      <c r="B92" t="s">
        <v>139</v>
      </c>
      <c r="C92">
        <v>132</v>
      </c>
      <c r="D92">
        <v>0.86294810989041837</v>
      </c>
      <c r="E92">
        <v>2.6435792131465661E-2</v>
      </c>
      <c r="F92">
        <v>0.13075291707734318</v>
      </c>
      <c r="G92">
        <v>0.23076222814527519</v>
      </c>
      <c r="H92">
        <v>0.14755384251257592</v>
      </c>
      <c r="I92">
        <v>0</v>
      </c>
      <c r="J92">
        <v>3.3934518993355589E-2</v>
      </c>
      <c r="K92">
        <v>1.9677340118854882E-2</v>
      </c>
      <c r="L92">
        <v>0.43048458893847324</v>
      </c>
      <c r="M92">
        <v>0</v>
      </c>
      <c r="N92">
        <v>3.8546482730490092E-2</v>
      </c>
      <c r="O92">
        <v>0.11347826725318166</v>
      </c>
    </row>
    <row r="93" spans="1:15">
      <c r="A93" t="s">
        <v>153</v>
      </c>
      <c r="B93" t="s">
        <v>139</v>
      </c>
      <c r="C93">
        <v>330</v>
      </c>
      <c r="D93">
        <v>0.85880629971307831</v>
      </c>
      <c r="E93">
        <v>2.5850277358537718E-2</v>
      </c>
      <c r="F93">
        <v>0.12954322623157485</v>
      </c>
      <c r="G93">
        <v>0.20836471934701942</v>
      </c>
      <c r="H93">
        <v>0.14541300408709731</v>
      </c>
      <c r="I93">
        <v>4.6077953132728751E-3</v>
      </c>
      <c r="J93">
        <v>3.3820037625598418E-2</v>
      </c>
      <c r="K93">
        <v>0</v>
      </c>
      <c r="L93">
        <v>0.48117098025323712</v>
      </c>
      <c r="M93">
        <v>0</v>
      </c>
      <c r="N93">
        <v>3.8301815770568667E-2</v>
      </c>
      <c r="O93">
        <v>0.12608911238117443</v>
      </c>
    </row>
    <row r="94" spans="1:15">
      <c r="A94" t="s">
        <v>496</v>
      </c>
      <c r="B94" t="s">
        <v>139</v>
      </c>
      <c r="C94">
        <v>500</v>
      </c>
      <c r="D94">
        <v>0.69068111968750179</v>
      </c>
      <c r="E94">
        <v>0</v>
      </c>
      <c r="F94">
        <v>8.4145842367861642E-2</v>
      </c>
      <c r="G94">
        <v>0.19622870281858709</v>
      </c>
      <c r="H94">
        <v>9.6475653194967578E-2</v>
      </c>
      <c r="I94">
        <v>0</v>
      </c>
      <c r="J94">
        <v>0</v>
      </c>
      <c r="K94">
        <v>0</v>
      </c>
      <c r="L94">
        <v>0.20135480185655807</v>
      </c>
      <c r="M94">
        <v>0</v>
      </c>
      <c r="N94">
        <v>3.760268216323201E-2</v>
      </c>
      <c r="O94">
        <v>5.4877415903677194E-2</v>
      </c>
    </row>
    <row r="95" spans="1:15">
      <c r="A95" t="s">
        <v>149</v>
      </c>
      <c r="B95" t="s">
        <v>139</v>
      </c>
      <c r="C95">
        <v>132</v>
      </c>
      <c r="D95">
        <v>0.75601548602542701</v>
      </c>
      <c r="E95">
        <v>0</v>
      </c>
      <c r="F95">
        <v>8.9022170280651861E-2</v>
      </c>
      <c r="G95">
        <v>0.22454004729648175</v>
      </c>
      <c r="H95">
        <v>0.10740754270522258</v>
      </c>
      <c r="I95">
        <v>0</v>
      </c>
      <c r="J95">
        <v>6.5433837719346653E-4</v>
      </c>
      <c r="K95">
        <v>1.4411217138385558E-3</v>
      </c>
      <c r="L95">
        <v>0.28137501517817393</v>
      </c>
      <c r="M95">
        <v>0</v>
      </c>
      <c r="N95">
        <v>4.6696983359401735E-2</v>
      </c>
      <c r="O95">
        <v>4.5367753231430011E-2</v>
      </c>
    </row>
    <row r="96" spans="1:15">
      <c r="A96" t="s">
        <v>341</v>
      </c>
      <c r="B96" t="s">
        <v>139</v>
      </c>
      <c r="C96">
        <v>132</v>
      </c>
      <c r="D96">
        <v>0.75601548602542701</v>
      </c>
      <c r="E96">
        <v>0</v>
      </c>
      <c r="F96">
        <v>8.9022170280651861E-2</v>
      </c>
      <c r="G96">
        <v>0.22454004729648175</v>
      </c>
      <c r="H96">
        <v>0.10740754270522258</v>
      </c>
      <c r="I96">
        <v>0</v>
      </c>
      <c r="J96">
        <v>6.5433837719346653E-4</v>
      </c>
      <c r="K96">
        <v>1.4411217138385558E-3</v>
      </c>
      <c r="L96">
        <v>0.28137501517817393</v>
      </c>
      <c r="M96">
        <v>0</v>
      </c>
      <c r="N96">
        <v>4.6696983359401735E-2</v>
      </c>
      <c r="O96">
        <v>4.5367753231430011E-2</v>
      </c>
    </row>
    <row r="97" spans="1:15">
      <c r="A97" t="s">
        <v>150</v>
      </c>
      <c r="B97" t="s">
        <v>139</v>
      </c>
      <c r="C97">
        <v>132</v>
      </c>
      <c r="D97">
        <v>0.50503098562589321</v>
      </c>
      <c r="E97">
        <v>0</v>
      </c>
      <c r="F97">
        <v>0.15307039147221838</v>
      </c>
      <c r="G97">
        <v>0.1653176312131388</v>
      </c>
      <c r="H97">
        <v>3.577814068317723E-2</v>
      </c>
      <c r="I97">
        <v>0</v>
      </c>
      <c r="J97">
        <v>3.3875445689434451E-2</v>
      </c>
      <c r="K97">
        <v>0</v>
      </c>
      <c r="L97">
        <v>0.19360437880716175</v>
      </c>
      <c r="M97">
        <v>0</v>
      </c>
      <c r="N97">
        <v>5.0289666820290034E-2</v>
      </c>
      <c r="O97">
        <v>9.852186471893936E-4</v>
      </c>
    </row>
    <row r="98" spans="1:15">
      <c r="A98" t="s">
        <v>342</v>
      </c>
      <c r="B98" t="s">
        <v>139</v>
      </c>
      <c r="C98">
        <v>132</v>
      </c>
      <c r="D98">
        <v>0.47923171629664651</v>
      </c>
      <c r="E98">
        <v>2.648332998427641E-2</v>
      </c>
      <c r="F98">
        <v>0</v>
      </c>
      <c r="G98">
        <v>2.6241586701267951E-2</v>
      </c>
      <c r="H98">
        <v>5.3544322687678073E-2</v>
      </c>
      <c r="I98">
        <v>0</v>
      </c>
      <c r="J98">
        <v>5.3885130315252936E-4</v>
      </c>
      <c r="K98">
        <v>1.4654864800465331E-2</v>
      </c>
      <c r="L98">
        <v>0.23199098368894297</v>
      </c>
      <c r="M98">
        <v>5.3049158982016419E-3</v>
      </c>
      <c r="N98">
        <v>4.81320871648898E-2</v>
      </c>
      <c r="O98">
        <v>3.0722727920274792E-2</v>
      </c>
    </row>
    <row r="99" spans="1:15">
      <c r="A99" t="s">
        <v>343</v>
      </c>
      <c r="B99" t="s">
        <v>139</v>
      </c>
      <c r="C99">
        <v>132</v>
      </c>
      <c r="D99">
        <v>0</v>
      </c>
      <c r="E99">
        <v>1.7842549650385359E-2</v>
      </c>
      <c r="F99">
        <v>0.12907795095555435</v>
      </c>
      <c r="G99">
        <v>0.18714091361047636</v>
      </c>
      <c r="H99">
        <v>0</v>
      </c>
      <c r="I99">
        <v>1.1220554599455241E-2</v>
      </c>
      <c r="J99">
        <v>2.8672774961408326E-2</v>
      </c>
      <c r="K99">
        <v>0</v>
      </c>
      <c r="L99">
        <v>0</v>
      </c>
      <c r="M99">
        <v>1.057143487446892E-2</v>
      </c>
      <c r="N99">
        <v>3.4934939903320993E-2</v>
      </c>
      <c r="O99">
        <v>8.4076390502626358E-3</v>
      </c>
    </row>
    <row r="100" spans="1:15">
      <c r="A100" t="s">
        <v>344</v>
      </c>
      <c r="B100" t="s">
        <v>139</v>
      </c>
      <c r="C100">
        <v>132</v>
      </c>
      <c r="D100">
        <v>0.47923171629664651</v>
      </c>
      <c r="E100">
        <v>2.648332998427641E-2</v>
      </c>
      <c r="F100">
        <v>0</v>
      </c>
      <c r="G100">
        <v>2.6241586701267951E-2</v>
      </c>
      <c r="H100">
        <v>5.3544322687678073E-2</v>
      </c>
      <c r="I100">
        <v>0</v>
      </c>
      <c r="J100">
        <v>5.3885130315252936E-4</v>
      </c>
      <c r="K100">
        <v>1.4654864800465331E-2</v>
      </c>
      <c r="L100">
        <v>0.23199098368894297</v>
      </c>
      <c r="M100">
        <v>5.3049158982016419E-3</v>
      </c>
      <c r="N100">
        <v>4.81320871648898E-2</v>
      </c>
      <c r="O100">
        <v>3.0722727920274792E-2</v>
      </c>
    </row>
    <row r="101" spans="1:15">
      <c r="A101" t="s">
        <v>345</v>
      </c>
      <c r="B101" t="s">
        <v>139</v>
      </c>
      <c r="C101">
        <v>330</v>
      </c>
      <c r="D101">
        <v>0</v>
      </c>
      <c r="E101">
        <v>1.1543197165399869E-2</v>
      </c>
      <c r="F101">
        <v>0.1319544494571602</v>
      </c>
      <c r="G101">
        <v>0.23955743747756858</v>
      </c>
      <c r="H101">
        <v>0</v>
      </c>
      <c r="I101">
        <v>4.9126309319663646E-3</v>
      </c>
      <c r="J101">
        <v>2.8754752209429267E-2</v>
      </c>
      <c r="K101">
        <v>0</v>
      </c>
      <c r="L101">
        <v>0</v>
      </c>
      <c r="M101">
        <v>6.0097862751985788E-3</v>
      </c>
      <c r="N101">
        <v>3.8394490340622422E-2</v>
      </c>
      <c r="O101">
        <v>0</v>
      </c>
    </row>
    <row r="102" spans="1:15">
      <c r="A102" t="s">
        <v>346</v>
      </c>
      <c r="B102" t="s">
        <v>139</v>
      </c>
      <c r="C102">
        <v>132</v>
      </c>
      <c r="D102">
        <v>1</v>
      </c>
      <c r="E102">
        <v>2.0971196131613747E-3</v>
      </c>
      <c r="F102">
        <v>0.13068438367812168</v>
      </c>
      <c r="G102">
        <v>0.20560420030425852</v>
      </c>
      <c r="H102">
        <v>9.4605327849869927E-2</v>
      </c>
      <c r="I102">
        <v>0</v>
      </c>
      <c r="J102">
        <v>3.4397380202299037E-2</v>
      </c>
      <c r="K102">
        <v>2.730819734642842E-2</v>
      </c>
      <c r="L102">
        <v>0.25506693441151718</v>
      </c>
      <c r="M102">
        <v>0</v>
      </c>
      <c r="N102">
        <v>4.7802626989829969E-2</v>
      </c>
      <c r="O102">
        <v>3.8747990311543079E-2</v>
      </c>
    </row>
    <row r="103" spans="1:15">
      <c r="A103" t="s">
        <v>346</v>
      </c>
      <c r="B103" t="s">
        <v>139</v>
      </c>
      <c r="C103">
        <v>330</v>
      </c>
      <c r="D103">
        <v>1</v>
      </c>
      <c r="E103">
        <v>2.0971196131613747E-3</v>
      </c>
      <c r="F103">
        <v>0.13068438367812168</v>
      </c>
      <c r="G103">
        <v>0.20560420030425852</v>
      </c>
      <c r="H103">
        <v>9.4605327849869927E-2</v>
      </c>
      <c r="I103">
        <v>0</v>
      </c>
      <c r="J103">
        <v>3.4397380202299037E-2</v>
      </c>
      <c r="K103">
        <v>2.730819734642842E-2</v>
      </c>
      <c r="L103">
        <v>0.25506693441151718</v>
      </c>
      <c r="M103">
        <v>0</v>
      </c>
      <c r="N103">
        <v>4.7802626989829969E-2</v>
      </c>
      <c r="O103">
        <v>3.8747990311543079E-2</v>
      </c>
    </row>
    <row r="104" spans="1:15">
      <c r="A104" t="s">
        <v>347</v>
      </c>
      <c r="B104" t="s">
        <v>139</v>
      </c>
      <c r="C104">
        <v>132</v>
      </c>
      <c r="D104">
        <v>1</v>
      </c>
      <c r="E104">
        <v>2.0971196131613747E-3</v>
      </c>
      <c r="F104">
        <v>0.13068438367812168</v>
      </c>
      <c r="G104">
        <v>0.20560420030425852</v>
      </c>
      <c r="H104">
        <v>9.4605327849869927E-2</v>
      </c>
      <c r="I104">
        <v>0</v>
      </c>
      <c r="J104">
        <v>3.4397380202299037E-2</v>
      </c>
      <c r="K104">
        <v>2.730819734642842E-2</v>
      </c>
      <c r="L104">
        <v>0.25506693441151718</v>
      </c>
      <c r="M104">
        <v>0</v>
      </c>
      <c r="N104">
        <v>4.7802626989829969E-2</v>
      </c>
      <c r="O104">
        <v>3.8747990311543079E-2</v>
      </c>
    </row>
    <row r="105" spans="1:15">
      <c r="A105" t="s">
        <v>347</v>
      </c>
      <c r="B105" t="s">
        <v>139</v>
      </c>
      <c r="C105">
        <v>330</v>
      </c>
      <c r="D105">
        <v>1</v>
      </c>
      <c r="E105">
        <v>2.0971196131613747E-3</v>
      </c>
      <c r="F105">
        <v>0.13068438367812168</v>
      </c>
      <c r="G105">
        <v>0.20560420030425852</v>
      </c>
      <c r="H105">
        <v>9.4605327849869927E-2</v>
      </c>
      <c r="I105">
        <v>0</v>
      </c>
      <c r="J105">
        <v>3.4397380202299037E-2</v>
      </c>
      <c r="K105">
        <v>2.730819734642842E-2</v>
      </c>
      <c r="L105">
        <v>0.25506693441151718</v>
      </c>
      <c r="M105">
        <v>0</v>
      </c>
      <c r="N105">
        <v>4.7802626989829969E-2</v>
      </c>
      <c r="O105">
        <v>3.8747990311543079E-2</v>
      </c>
    </row>
    <row r="106" spans="1:15">
      <c r="A106" t="s">
        <v>348</v>
      </c>
      <c r="B106" t="s">
        <v>139</v>
      </c>
      <c r="C106">
        <v>330</v>
      </c>
      <c r="D106">
        <v>0</v>
      </c>
      <c r="E106">
        <v>1.7842549650385359E-2</v>
      </c>
      <c r="F106">
        <v>0.12907795095555435</v>
      </c>
      <c r="G106">
        <v>0.18714091361047636</v>
      </c>
      <c r="H106">
        <v>0</v>
      </c>
      <c r="I106">
        <v>1.1220554599455241E-2</v>
      </c>
      <c r="J106">
        <v>2.8672774961408326E-2</v>
      </c>
      <c r="K106">
        <v>0</v>
      </c>
      <c r="L106">
        <v>0</v>
      </c>
      <c r="M106">
        <v>1.057143487446892E-2</v>
      </c>
      <c r="N106">
        <v>3.4934939903320993E-2</v>
      </c>
      <c r="O106">
        <v>8.4076390502626358E-3</v>
      </c>
    </row>
    <row r="107" spans="1:15">
      <c r="A107" t="s">
        <v>349</v>
      </c>
      <c r="B107" t="s">
        <v>139</v>
      </c>
      <c r="C107">
        <v>330</v>
      </c>
      <c r="D107">
        <v>0.30764527506023087</v>
      </c>
      <c r="E107">
        <v>2.38190494963758E-2</v>
      </c>
      <c r="F107">
        <v>8.1318530693689287E-3</v>
      </c>
      <c r="G107">
        <v>0</v>
      </c>
      <c r="H107">
        <v>2.1879198374224612E-2</v>
      </c>
      <c r="I107">
        <v>5.6749256971514485E-3</v>
      </c>
      <c r="J107">
        <v>2.8873061942445672E-2</v>
      </c>
      <c r="K107">
        <v>0</v>
      </c>
      <c r="L107">
        <v>7.0701667652117176E-2</v>
      </c>
      <c r="M107">
        <v>8.4495258651040954E-3</v>
      </c>
      <c r="N107">
        <v>2.9153522559132446E-2</v>
      </c>
      <c r="O107">
        <v>0</v>
      </c>
    </row>
    <row r="108" spans="1:15">
      <c r="A108" t="s">
        <v>154</v>
      </c>
      <c r="B108" t="s">
        <v>139</v>
      </c>
      <c r="C108">
        <v>132</v>
      </c>
      <c r="D108">
        <v>1</v>
      </c>
      <c r="E108">
        <v>2.3463114061105069E-2</v>
      </c>
      <c r="F108">
        <v>0.19788536082617547</v>
      </c>
      <c r="G108">
        <v>0.39154424914163655</v>
      </c>
      <c r="H108">
        <v>0.20807266980821484</v>
      </c>
      <c r="I108">
        <v>0</v>
      </c>
      <c r="J108">
        <v>3.4143973267183943E-2</v>
      </c>
      <c r="K108">
        <v>8.6867970561477353E-3</v>
      </c>
      <c r="L108">
        <v>0.39554577720281459</v>
      </c>
      <c r="M108">
        <v>1.2979004536047636E-2</v>
      </c>
      <c r="N108">
        <v>3.8100188608727131E-2</v>
      </c>
      <c r="O108">
        <v>3.4468232331958205E-2</v>
      </c>
    </row>
    <row r="109" spans="1:15">
      <c r="A109" t="s">
        <v>350</v>
      </c>
      <c r="B109" t="s">
        <v>139</v>
      </c>
      <c r="C109">
        <v>330</v>
      </c>
      <c r="D109">
        <v>0</v>
      </c>
      <c r="E109">
        <v>1.7842549650385359E-2</v>
      </c>
      <c r="F109">
        <v>0.12907795095555435</v>
      </c>
      <c r="G109">
        <v>0.18714091361047636</v>
      </c>
      <c r="H109">
        <v>0</v>
      </c>
      <c r="I109">
        <v>1.1220554599455241E-2</v>
      </c>
      <c r="J109">
        <v>2.8672774961408326E-2</v>
      </c>
      <c r="K109">
        <v>0</v>
      </c>
      <c r="L109">
        <v>0</v>
      </c>
      <c r="M109">
        <v>1.057143487446892E-2</v>
      </c>
      <c r="N109">
        <v>3.4934939903320993E-2</v>
      </c>
      <c r="O109">
        <v>8.4076390502626358E-3</v>
      </c>
    </row>
    <row r="110" spans="1:15">
      <c r="A110" t="s">
        <v>351</v>
      </c>
      <c r="B110" t="s">
        <v>139</v>
      </c>
      <c r="C110">
        <v>132</v>
      </c>
      <c r="D110">
        <v>1</v>
      </c>
      <c r="E110">
        <v>2.2946352173222741E-2</v>
      </c>
      <c r="F110">
        <v>0.12960371334458806</v>
      </c>
      <c r="G110">
        <v>0.30244627159453041</v>
      </c>
      <c r="H110">
        <v>0.18248203525870424</v>
      </c>
      <c r="I110">
        <v>0</v>
      </c>
      <c r="J110">
        <v>3.2082808231219562E-2</v>
      </c>
      <c r="K110">
        <v>5.7452236646923721E-3</v>
      </c>
      <c r="L110">
        <v>0.51594074253048272</v>
      </c>
      <c r="M110">
        <v>0</v>
      </c>
      <c r="N110">
        <v>2.9616640189904217E-2</v>
      </c>
      <c r="O110">
        <v>0.12114040242624648</v>
      </c>
    </row>
    <row r="111" spans="1:15">
      <c r="A111" t="s">
        <v>145</v>
      </c>
      <c r="B111" t="s">
        <v>139</v>
      </c>
      <c r="C111">
        <v>330</v>
      </c>
      <c r="D111">
        <v>0.70691316634564805</v>
      </c>
      <c r="E111">
        <v>0</v>
      </c>
      <c r="F111">
        <v>0.13703375762290268</v>
      </c>
      <c r="G111">
        <v>0.21467663808064114</v>
      </c>
      <c r="H111">
        <v>9.8804231472974152E-2</v>
      </c>
      <c r="I111">
        <v>0</v>
      </c>
      <c r="J111">
        <v>3.386381853220153E-2</v>
      </c>
      <c r="K111">
        <v>0</v>
      </c>
      <c r="L111">
        <v>0.19785544518381026</v>
      </c>
      <c r="M111">
        <v>0</v>
      </c>
      <c r="N111">
        <v>4.04940971303724E-2</v>
      </c>
      <c r="O111">
        <v>5.1221480931133455E-2</v>
      </c>
    </row>
    <row r="112" spans="1:15">
      <c r="A112" t="s">
        <v>352</v>
      </c>
      <c r="B112" t="s">
        <v>139</v>
      </c>
      <c r="C112">
        <v>132</v>
      </c>
      <c r="D112">
        <v>0.99181204719579719</v>
      </c>
      <c r="E112">
        <v>1.3614798641274354E-2</v>
      </c>
      <c r="F112">
        <v>0.13020265118903618</v>
      </c>
      <c r="G112">
        <v>0.20450329545303719</v>
      </c>
      <c r="H112">
        <v>0.12597871951555895</v>
      </c>
      <c r="I112">
        <v>2.4954013002413378E-3</v>
      </c>
      <c r="J112">
        <v>7.5645089883727889E-4</v>
      </c>
      <c r="K112">
        <v>2.6188879323775872E-2</v>
      </c>
      <c r="L112">
        <v>0.55132843760921624</v>
      </c>
      <c r="M112">
        <v>0</v>
      </c>
      <c r="N112">
        <v>5.8568142578699259E-2</v>
      </c>
      <c r="O112">
        <v>9.4399087820468533E-2</v>
      </c>
    </row>
    <row r="113" spans="1:15">
      <c r="A113" t="s">
        <v>352</v>
      </c>
      <c r="B113" t="s">
        <v>139</v>
      </c>
      <c r="C113">
        <v>330</v>
      </c>
      <c r="D113">
        <v>0.99181204719579719</v>
      </c>
      <c r="E113">
        <v>1.3614798641274354E-2</v>
      </c>
      <c r="F113">
        <v>0.13020265118903618</v>
      </c>
      <c r="G113">
        <v>0.20450329545303719</v>
      </c>
      <c r="H113">
        <v>0.12597871951555895</v>
      </c>
      <c r="I113">
        <v>2.4954013002413378E-3</v>
      </c>
      <c r="J113">
        <v>7.5645089883727889E-4</v>
      </c>
      <c r="K113">
        <v>2.6188879323775872E-2</v>
      </c>
      <c r="L113">
        <v>0.55132843760921624</v>
      </c>
      <c r="M113">
        <v>0</v>
      </c>
      <c r="N113">
        <v>5.8568142578699259E-2</v>
      </c>
      <c r="O113">
        <v>9.4399087820468533E-2</v>
      </c>
    </row>
    <row r="114" spans="1:15">
      <c r="A114" t="s">
        <v>353</v>
      </c>
      <c r="B114" t="s">
        <v>139</v>
      </c>
      <c r="C114">
        <v>132</v>
      </c>
      <c r="D114">
        <v>1</v>
      </c>
      <c r="E114">
        <v>2.0971196131613747E-3</v>
      </c>
      <c r="F114">
        <v>0.13068438367812168</v>
      </c>
      <c r="G114">
        <v>0.20560420030425852</v>
      </c>
      <c r="H114">
        <v>9.4605327849869927E-2</v>
      </c>
      <c r="I114">
        <v>0</v>
      </c>
      <c r="J114">
        <v>3.4397380202299037E-2</v>
      </c>
      <c r="K114">
        <v>2.730819734642842E-2</v>
      </c>
      <c r="L114">
        <v>0.25506693441151718</v>
      </c>
      <c r="M114">
        <v>0</v>
      </c>
      <c r="N114">
        <v>4.7802626989829969E-2</v>
      </c>
      <c r="O114">
        <v>3.8747990311543079E-2</v>
      </c>
    </row>
    <row r="115" spans="1:15">
      <c r="A115" t="s">
        <v>353</v>
      </c>
      <c r="B115" t="s">
        <v>139</v>
      </c>
      <c r="C115">
        <v>330</v>
      </c>
      <c r="D115">
        <v>1</v>
      </c>
      <c r="E115">
        <v>2.0971196131613747E-3</v>
      </c>
      <c r="F115">
        <v>0.13068438367812168</v>
      </c>
      <c r="G115">
        <v>0.20560420030425852</v>
      </c>
      <c r="H115">
        <v>9.4605327849869927E-2</v>
      </c>
      <c r="I115">
        <v>0</v>
      </c>
      <c r="J115">
        <v>3.4397380202299037E-2</v>
      </c>
      <c r="K115">
        <v>2.730819734642842E-2</v>
      </c>
      <c r="L115">
        <v>0.25506693441151718</v>
      </c>
      <c r="M115">
        <v>0</v>
      </c>
      <c r="N115">
        <v>4.7802626989829969E-2</v>
      </c>
      <c r="O115">
        <v>3.8747990311543079E-2</v>
      </c>
    </row>
    <row r="116" spans="1:15">
      <c r="A116" t="s">
        <v>354</v>
      </c>
      <c r="B116" t="s">
        <v>139</v>
      </c>
      <c r="C116">
        <v>132</v>
      </c>
      <c r="D116">
        <v>1</v>
      </c>
      <c r="E116">
        <v>2.0971196131613747E-3</v>
      </c>
      <c r="F116">
        <v>0.13068438367812168</v>
      </c>
      <c r="G116">
        <v>0.20560420030425852</v>
      </c>
      <c r="H116">
        <v>9.4605327849869927E-2</v>
      </c>
      <c r="I116">
        <v>0</v>
      </c>
      <c r="J116">
        <v>3.4397380202299037E-2</v>
      </c>
      <c r="K116">
        <v>2.730819734642842E-2</v>
      </c>
      <c r="L116">
        <v>0.25506693441151718</v>
      </c>
      <c r="M116">
        <v>0</v>
      </c>
      <c r="N116">
        <v>4.7802626989829969E-2</v>
      </c>
      <c r="O116">
        <v>3.8747990311543079E-2</v>
      </c>
    </row>
    <row r="117" spans="1:15">
      <c r="A117" t="s">
        <v>354</v>
      </c>
      <c r="B117" t="s">
        <v>139</v>
      </c>
      <c r="C117">
        <v>330</v>
      </c>
      <c r="D117">
        <v>1</v>
      </c>
      <c r="E117">
        <v>2.0971196131613747E-3</v>
      </c>
      <c r="F117">
        <v>0.13068438367812168</v>
      </c>
      <c r="G117">
        <v>0.20560420030425852</v>
      </c>
      <c r="H117">
        <v>9.4605327849869927E-2</v>
      </c>
      <c r="I117">
        <v>0</v>
      </c>
      <c r="J117">
        <v>3.4397380202299037E-2</v>
      </c>
      <c r="K117">
        <v>2.730819734642842E-2</v>
      </c>
      <c r="L117">
        <v>0.25506693441151718</v>
      </c>
      <c r="M117">
        <v>0</v>
      </c>
      <c r="N117">
        <v>4.7802626989829969E-2</v>
      </c>
      <c r="O117">
        <v>3.8747990311543079E-2</v>
      </c>
    </row>
    <row r="118" spans="1:15">
      <c r="A118" t="s">
        <v>180</v>
      </c>
      <c r="B118" t="s">
        <v>139</v>
      </c>
      <c r="C118">
        <v>132</v>
      </c>
      <c r="D118">
        <v>1</v>
      </c>
      <c r="E118">
        <v>2.0971196131613747E-3</v>
      </c>
      <c r="F118">
        <v>0.13068438367812168</v>
      </c>
      <c r="G118">
        <v>0.20560420030425852</v>
      </c>
      <c r="H118">
        <v>9.4605327849869927E-2</v>
      </c>
      <c r="I118">
        <v>0</v>
      </c>
      <c r="J118">
        <v>3.4397380202299037E-2</v>
      </c>
      <c r="K118">
        <v>2.730819734642842E-2</v>
      </c>
      <c r="L118">
        <v>0.25506693441151718</v>
      </c>
      <c r="M118">
        <v>0</v>
      </c>
      <c r="N118">
        <v>4.7802626989829969E-2</v>
      </c>
      <c r="O118">
        <v>3.8747990311543079E-2</v>
      </c>
    </row>
    <row r="119" spans="1:15">
      <c r="A119" t="s">
        <v>180</v>
      </c>
      <c r="B119" t="s">
        <v>139</v>
      </c>
      <c r="C119">
        <v>330</v>
      </c>
      <c r="D119">
        <v>1</v>
      </c>
      <c r="E119">
        <v>2.0971196131613747E-3</v>
      </c>
      <c r="F119">
        <v>0.13068438367812168</v>
      </c>
      <c r="G119">
        <v>0.20560420030425852</v>
      </c>
      <c r="H119">
        <v>9.4605327849869927E-2</v>
      </c>
      <c r="I119">
        <v>0</v>
      </c>
      <c r="J119">
        <v>3.4397380202299037E-2</v>
      </c>
      <c r="K119">
        <v>2.730819734642842E-2</v>
      </c>
      <c r="L119">
        <v>0.25506693441151718</v>
      </c>
      <c r="M119">
        <v>0</v>
      </c>
      <c r="N119">
        <v>4.7802626989829969E-2</v>
      </c>
      <c r="O119">
        <v>3.8747990311543079E-2</v>
      </c>
    </row>
    <row r="120" spans="1:15">
      <c r="A120" t="s">
        <v>166</v>
      </c>
      <c r="B120" t="s">
        <v>139</v>
      </c>
      <c r="C120">
        <v>132</v>
      </c>
      <c r="D120">
        <v>0.45979661800887572</v>
      </c>
      <c r="E120">
        <v>1.0950483101527554E-2</v>
      </c>
      <c r="F120">
        <v>9.0689538200854694E-2</v>
      </c>
      <c r="G120">
        <v>7.527980266633677E-2</v>
      </c>
      <c r="H120">
        <v>4.194597893755659E-2</v>
      </c>
      <c r="I120">
        <v>3.2709886986275988E-3</v>
      </c>
      <c r="J120">
        <v>1.2547969480231641E-4</v>
      </c>
      <c r="K120">
        <v>0</v>
      </c>
      <c r="L120">
        <v>0.13625444724978775</v>
      </c>
      <c r="M120">
        <v>4.4729819754787481E-3</v>
      </c>
      <c r="N120">
        <v>2.9505790317099389E-2</v>
      </c>
      <c r="O120">
        <v>0</v>
      </c>
    </row>
    <row r="121" spans="1:15">
      <c r="A121" t="s">
        <v>166</v>
      </c>
      <c r="B121" t="s">
        <v>139</v>
      </c>
      <c r="C121">
        <v>330</v>
      </c>
      <c r="D121">
        <v>0.82858241168961366</v>
      </c>
      <c r="E121">
        <v>2.2579598106681892E-2</v>
      </c>
      <c r="F121">
        <v>8.4648648432887386E-2</v>
      </c>
      <c r="G121">
        <v>0.19597097305772612</v>
      </c>
      <c r="H121">
        <v>0.16692605605207483</v>
      </c>
      <c r="I121">
        <v>5.3518719947940113E-3</v>
      </c>
      <c r="J121">
        <v>6.0356314857769777E-4</v>
      </c>
      <c r="K121">
        <v>5.2173142488200486E-2</v>
      </c>
      <c r="L121">
        <v>0.13358372654831757</v>
      </c>
      <c r="M121">
        <v>2.6678953213725965E-3</v>
      </c>
      <c r="N121">
        <v>2.9856771807762639E-2</v>
      </c>
      <c r="O121">
        <v>3.7611862165462855E-2</v>
      </c>
    </row>
    <row r="122" spans="1:15">
      <c r="A122" t="s">
        <v>355</v>
      </c>
      <c r="B122" t="s">
        <v>139</v>
      </c>
      <c r="C122">
        <v>132</v>
      </c>
      <c r="D122">
        <v>0.47923171629664651</v>
      </c>
      <c r="E122">
        <v>2.648332998427641E-2</v>
      </c>
      <c r="F122">
        <v>0</v>
      </c>
      <c r="G122">
        <v>2.6241586701267951E-2</v>
      </c>
      <c r="H122">
        <v>5.3544322687678073E-2</v>
      </c>
      <c r="I122">
        <v>0</v>
      </c>
      <c r="J122">
        <v>5.3885130315252936E-4</v>
      </c>
      <c r="K122">
        <v>1.4654864800465331E-2</v>
      </c>
      <c r="L122">
        <v>0.23199098368894297</v>
      </c>
      <c r="M122">
        <v>5.3049158982016419E-3</v>
      </c>
      <c r="N122">
        <v>4.81320871648898E-2</v>
      </c>
      <c r="O122">
        <v>3.0722727920274792E-2</v>
      </c>
    </row>
    <row r="123" spans="1:15">
      <c r="A123" t="s">
        <v>356</v>
      </c>
      <c r="B123" t="s">
        <v>139</v>
      </c>
      <c r="C123">
        <v>110</v>
      </c>
      <c r="D123">
        <v>0.30416143263545065</v>
      </c>
      <c r="E123">
        <v>2.5159824380522684E-2</v>
      </c>
      <c r="F123">
        <v>0</v>
      </c>
      <c r="G123">
        <v>3.4007571368045782E-2</v>
      </c>
      <c r="H123">
        <v>1.8067182590553062E-2</v>
      </c>
      <c r="I123">
        <v>1.1263903702183808E-3</v>
      </c>
      <c r="J123">
        <v>2.9121560494107884E-2</v>
      </c>
      <c r="K123">
        <v>0</v>
      </c>
      <c r="L123">
        <v>0.13544787677964565</v>
      </c>
      <c r="M123">
        <v>7.190325514712958E-3</v>
      </c>
      <c r="N123">
        <v>3.5531145580425874E-2</v>
      </c>
      <c r="O123">
        <v>0</v>
      </c>
    </row>
    <row r="124" spans="1:15">
      <c r="A124" t="s">
        <v>155</v>
      </c>
      <c r="B124" t="s">
        <v>139</v>
      </c>
      <c r="C124">
        <v>132</v>
      </c>
      <c r="D124">
        <v>0.85824023602289712</v>
      </c>
      <c r="E124">
        <v>2.5608486298280869E-2</v>
      </c>
      <c r="F124">
        <v>8.454355118529451E-2</v>
      </c>
      <c r="G124">
        <v>0.20205520295082768</v>
      </c>
      <c r="H124">
        <v>0.13081033661518401</v>
      </c>
      <c r="I124">
        <v>4.3711019982437043E-3</v>
      </c>
      <c r="J124">
        <v>3.3759816342809543E-2</v>
      </c>
      <c r="K124">
        <v>2.0177844538124007E-2</v>
      </c>
      <c r="L124">
        <v>0.44803551727125857</v>
      </c>
      <c r="M124">
        <v>0</v>
      </c>
      <c r="N124">
        <v>3.1963499417370714E-2</v>
      </c>
      <c r="O124">
        <v>0.12670377952628489</v>
      </c>
    </row>
    <row r="125" spans="1:15">
      <c r="A125" t="s">
        <v>155</v>
      </c>
      <c r="B125" t="s">
        <v>139</v>
      </c>
      <c r="C125">
        <v>330</v>
      </c>
      <c r="D125">
        <v>0.85880629971307831</v>
      </c>
      <c r="E125">
        <v>2.5850277358537718E-2</v>
      </c>
      <c r="F125">
        <v>0.12954322623157485</v>
      </c>
      <c r="G125">
        <v>0.20836471934701942</v>
      </c>
      <c r="H125">
        <v>0.14541300408709731</v>
      </c>
      <c r="I125">
        <v>4.6077953132728751E-3</v>
      </c>
      <c r="J125">
        <v>3.3820037625598418E-2</v>
      </c>
      <c r="K125">
        <v>0</v>
      </c>
      <c r="L125">
        <v>0.48117098025323712</v>
      </c>
      <c r="M125">
        <v>0</v>
      </c>
      <c r="N125">
        <v>3.8301815770568667E-2</v>
      </c>
      <c r="O125">
        <v>0.12608911238117443</v>
      </c>
    </row>
    <row r="126" spans="1:15">
      <c r="A126" t="s">
        <v>357</v>
      </c>
      <c r="B126" t="s">
        <v>139</v>
      </c>
      <c r="C126">
        <v>132</v>
      </c>
      <c r="D126">
        <v>0.88389981178672128</v>
      </c>
      <c r="E126">
        <v>2.3804238518340053E-2</v>
      </c>
      <c r="F126">
        <v>8.4690145100895869E-2</v>
      </c>
      <c r="G126">
        <v>0.20065637047217424</v>
      </c>
      <c r="H126">
        <v>0.13289148427277225</v>
      </c>
      <c r="I126">
        <v>1.2068989776057094E-3</v>
      </c>
      <c r="J126">
        <v>5.0857167997637369E-4</v>
      </c>
      <c r="K126">
        <v>4.1365942424772588E-2</v>
      </c>
      <c r="L126">
        <v>0.53578115685828809</v>
      </c>
      <c r="M126">
        <v>0</v>
      </c>
      <c r="N126">
        <v>8.4410042130106375E-2</v>
      </c>
      <c r="O126">
        <v>0.12464769650717146</v>
      </c>
    </row>
    <row r="127" spans="1:15">
      <c r="A127" t="s">
        <v>357</v>
      </c>
      <c r="B127" t="s">
        <v>139</v>
      </c>
      <c r="C127">
        <v>330</v>
      </c>
      <c r="D127">
        <v>0.88389981178672128</v>
      </c>
      <c r="E127">
        <v>2.3804238518340053E-2</v>
      </c>
      <c r="F127">
        <v>8.4690145100895869E-2</v>
      </c>
      <c r="G127">
        <v>0.20065637047217424</v>
      </c>
      <c r="H127">
        <v>0.13289148427277225</v>
      </c>
      <c r="I127">
        <v>1.2068989776057094E-3</v>
      </c>
      <c r="J127">
        <v>5.0857167997637369E-4</v>
      </c>
      <c r="K127">
        <v>4.1365942424772588E-2</v>
      </c>
      <c r="L127">
        <v>0.53578115685828809</v>
      </c>
      <c r="M127">
        <v>0</v>
      </c>
      <c r="N127">
        <v>8.4410042130106375E-2</v>
      </c>
      <c r="O127">
        <v>0.12464769650717146</v>
      </c>
    </row>
    <row r="128" spans="1:15">
      <c r="A128" t="s">
        <v>358</v>
      </c>
      <c r="B128" t="s">
        <v>139</v>
      </c>
      <c r="C128">
        <v>132</v>
      </c>
      <c r="D128">
        <v>0</v>
      </c>
      <c r="E128">
        <v>1.1543197165399869E-2</v>
      </c>
      <c r="F128">
        <v>0.1319544494571602</v>
      </c>
      <c r="G128">
        <v>0.23955743747756858</v>
      </c>
      <c r="H128">
        <v>0</v>
      </c>
      <c r="I128">
        <v>4.9126309319663646E-3</v>
      </c>
      <c r="J128">
        <v>2.8754752209429267E-2</v>
      </c>
      <c r="K128">
        <v>0</v>
      </c>
      <c r="L128">
        <v>0</v>
      </c>
      <c r="M128">
        <v>6.0097862751985788E-3</v>
      </c>
      <c r="N128">
        <v>3.8394490340622422E-2</v>
      </c>
      <c r="O128">
        <v>0</v>
      </c>
    </row>
    <row r="129" spans="1:15">
      <c r="A129" t="s">
        <v>174</v>
      </c>
      <c r="B129" t="s">
        <v>139</v>
      </c>
      <c r="C129">
        <v>330</v>
      </c>
      <c r="D129">
        <v>0</v>
      </c>
      <c r="E129">
        <v>1.1543197165399869E-2</v>
      </c>
      <c r="F129">
        <v>0.1319544494571602</v>
      </c>
      <c r="G129">
        <v>0.23955743747756858</v>
      </c>
      <c r="H129">
        <v>0</v>
      </c>
      <c r="I129">
        <v>4.9126309319663646E-3</v>
      </c>
      <c r="J129">
        <v>2.8754752209429267E-2</v>
      </c>
      <c r="K129">
        <v>0</v>
      </c>
      <c r="L129">
        <v>0</v>
      </c>
      <c r="M129">
        <v>6.0097862751985788E-3</v>
      </c>
      <c r="N129">
        <v>3.8394490340622422E-2</v>
      </c>
      <c r="O129">
        <v>0</v>
      </c>
    </row>
    <row r="130" spans="1:15">
      <c r="A130" t="s">
        <v>167</v>
      </c>
      <c r="B130" t="s">
        <v>139</v>
      </c>
      <c r="C130">
        <v>330</v>
      </c>
      <c r="D130">
        <v>0.30707858748238082</v>
      </c>
      <c r="E130">
        <v>1.6760859142300945E-2</v>
      </c>
      <c r="F130">
        <v>5.899906736742149E-3</v>
      </c>
      <c r="G130">
        <v>0</v>
      </c>
      <c r="H130">
        <v>1.9729973077893145E-2</v>
      </c>
      <c r="I130">
        <v>5.9480742763126874E-3</v>
      </c>
      <c r="J130">
        <v>1.8987316274831996E-4</v>
      </c>
      <c r="K130">
        <v>0</v>
      </c>
      <c r="L130">
        <v>6.6231294292433268E-2</v>
      </c>
      <c r="M130">
        <v>6.3068062855063146E-3</v>
      </c>
      <c r="N130">
        <v>9.0672866590238562E-4</v>
      </c>
      <c r="O130">
        <v>0</v>
      </c>
    </row>
    <row r="131" spans="1:15">
      <c r="A131" t="s">
        <v>146</v>
      </c>
      <c r="B131" t="s">
        <v>139</v>
      </c>
      <c r="C131">
        <v>330</v>
      </c>
      <c r="D131">
        <v>0.71259214367849633</v>
      </c>
      <c r="E131">
        <v>0</v>
      </c>
      <c r="F131">
        <v>0.13580591074558271</v>
      </c>
      <c r="G131">
        <v>0.19197218144652189</v>
      </c>
      <c r="H131">
        <v>9.8607595335007667E-2</v>
      </c>
      <c r="I131">
        <v>0</v>
      </c>
      <c r="J131">
        <v>3.3983721844759993E-2</v>
      </c>
      <c r="K131">
        <v>3.8889235126224414E-2</v>
      </c>
      <c r="L131">
        <v>0.2200105732563013</v>
      </c>
      <c r="M131">
        <v>0</v>
      </c>
      <c r="N131">
        <v>5.1678154388158294E-2</v>
      </c>
      <c r="O131">
        <v>4.9841076784557473E-2</v>
      </c>
    </row>
    <row r="132" spans="1:15">
      <c r="A132" t="s">
        <v>157</v>
      </c>
      <c r="B132" t="s">
        <v>139</v>
      </c>
      <c r="C132">
        <v>132</v>
      </c>
      <c r="D132">
        <v>0.86294810989041837</v>
      </c>
      <c r="E132">
        <v>2.6435792131465661E-2</v>
      </c>
      <c r="F132">
        <v>0.13075291707734318</v>
      </c>
      <c r="G132">
        <v>0.23076222814527519</v>
      </c>
      <c r="H132">
        <v>0.14755384251257592</v>
      </c>
      <c r="I132">
        <v>0</v>
      </c>
      <c r="J132">
        <v>3.3934518993355589E-2</v>
      </c>
      <c r="K132">
        <v>1.9677340118854882E-2</v>
      </c>
      <c r="L132">
        <v>0.43048458893847324</v>
      </c>
      <c r="M132">
        <v>0</v>
      </c>
      <c r="N132">
        <v>3.8546482730490092E-2</v>
      </c>
      <c r="O132">
        <v>0.11347826725318166</v>
      </c>
    </row>
    <row r="133" spans="1:15">
      <c r="A133" t="s">
        <v>157</v>
      </c>
      <c r="B133" t="s">
        <v>139</v>
      </c>
      <c r="C133">
        <v>330</v>
      </c>
      <c r="D133">
        <v>0.88389981178672128</v>
      </c>
      <c r="E133">
        <v>2.3804238518340053E-2</v>
      </c>
      <c r="F133">
        <v>8.4690145100895869E-2</v>
      </c>
      <c r="G133">
        <v>0.20065637047217424</v>
      </c>
      <c r="H133">
        <v>0.13289148427277225</v>
      </c>
      <c r="I133">
        <v>1.2068989776057094E-3</v>
      </c>
      <c r="J133">
        <v>5.0857167997637369E-4</v>
      </c>
      <c r="K133">
        <v>4.1365942424772588E-2</v>
      </c>
      <c r="L133">
        <v>0.53578115685828809</v>
      </c>
      <c r="M133">
        <v>0</v>
      </c>
      <c r="N133">
        <v>8.4410042130106375E-2</v>
      </c>
      <c r="O133">
        <v>0.12464769650717146</v>
      </c>
    </row>
    <row r="134" spans="1:15">
      <c r="A134" t="s">
        <v>359</v>
      </c>
      <c r="B134" t="s">
        <v>139</v>
      </c>
      <c r="C134">
        <v>330</v>
      </c>
      <c r="D134">
        <v>1</v>
      </c>
      <c r="E134">
        <v>2.0971196131613747E-3</v>
      </c>
      <c r="F134">
        <v>0.13068438367812168</v>
      </c>
      <c r="G134">
        <v>0.20560420030425852</v>
      </c>
      <c r="H134">
        <v>9.4605327849869927E-2</v>
      </c>
      <c r="I134">
        <v>0</v>
      </c>
      <c r="J134">
        <v>3.4397380202299037E-2</v>
      </c>
      <c r="K134">
        <v>2.730819734642842E-2</v>
      </c>
      <c r="L134">
        <v>0.25506693441151718</v>
      </c>
      <c r="M134">
        <v>0</v>
      </c>
      <c r="N134">
        <v>4.7802626989829969E-2</v>
      </c>
      <c r="O134">
        <v>3.8747990311543079E-2</v>
      </c>
    </row>
    <row r="135" spans="1:15">
      <c r="A135" t="s">
        <v>175</v>
      </c>
      <c r="B135" t="s">
        <v>139</v>
      </c>
      <c r="C135">
        <v>132</v>
      </c>
      <c r="D135">
        <v>1.5407811222591564E-2</v>
      </c>
      <c r="E135">
        <v>1.2871700772974753E-2</v>
      </c>
      <c r="F135">
        <v>0.13053071266130309</v>
      </c>
      <c r="G135">
        <v>0.20626510515669602</v>
      </c>
      <c r="H135">
        <v>4.6897207923239561E-3</v>
      </c>
      <c r="I135">
        <v>0</v>
      </c>
      <c r="J135">
        <v>2.8696558243346618E-2</v>
      </c>
      <c r="K135">
        <v>0</v>
      </c>
      <c r="L135">
        <v>1.0485803451624877E-2</v>
      </c>
      <c r="M135">
        <v>0</v>
      </c>
      <c r="N135">
        <v>3.8074580079960861E-2</v>
      </c>
      <c r="O135">
        <v>0</v>
      </c>
    </row>
    <row r="136" spans="1:15">
      <c r="A136" t="s">
        <v>175</v>
      </c>
      <c r="B136" t="s">
        <v>139</v>
      </c>
      <c r="C136">
        <v>330</v>
      </c>
      <c r="D136">
        <v>1.5407811222591564E-2</v>
      </c>
      <c r="E136">
        <v>1.2871700772974753E-2</v>
      </c>
      <c r="F136">
        <v>0.13053071266130309</v>
      </c>
      <c r="G136">
        <v>0.20626510515669602</v>
      </c>
      <c r="H136">
        <v>4.6897207923239561E-3</v>
      </c>
      <c r="I136">
        <v>0</v>
      </c>
      <c r="J136">
        <v>2.8696558243346618E-2</v>
      </c>
      <c r="K136">
        <v>0</v>
      </c>
      <c r="L136">
        <v>1.0485803451624877E-2</v>
      </c>
      <c r="M136">
        <v>0</v>
      </c>
      <c r="N136">
        <v>3.8074580079960861E-2</v>
      </c>
      <c r="O136">
        <v>0</v>
      </c>
    </row>
    <row r="137" spans="1:15">
      <c r="A137" t="s">
        <v>360</v>
      </c>
      <c r="B137" t="s">
        <v>139</v>
      </c>
      <c r="C137">
        <v>132</v>
      </c>
      <c r="D137">
        <v>1.5407811222591564E-2</v>
      </c>
      <c r="E137">
        <v>1.2871700772974753E-2</v>
      </c>
      <c r="F137">
        <v>0.13053071266130309</v>
      </c>
      <c r="G137">
        <v>0.20626510515669602</v>
      </c>
      <c r="H137">
        <v>4.6897207923239561E-3</v>
      </c>
      <c r="I137">
        <v>0</v>
      </c>
      <c r="J137">
        <v>2.8696558243346618E-2</v>
      </c>
      <c r="K137">
        <v>0</v>
      </c>
      <c r="L137">
        <v>1.0485803451624877E-2</v>
      </c>
      <c r="M137">
        <v>0</v>
      </c>
      <c r="N137">
        <v>3.8074580079960861E-2</v>
      </c>
      <c r="O137">
        <v>0</v>
      </c>
    </row>
    <row r="138" spans="1:15">
      <c r="A138" t="s">
        <v>361</v>
      </c>
      <c r="B138" t="s">
        <v>139</v>
      </c>
      <c r="C138">
        <v>132</v>
      </c>
      <c r="D138">
        <v>0.75601548602542701</v>
      </c>
      <c r="E138">
        <v>0</v>
      </c>
      <c r="F138">
        <v>8.9022170280651861E-2</v>
      </c>
      <c r="G138">
        <v>0.22454004729648175</v>
      </c>
      <c r="H138">
        <v>0.10740754270522258</v>
      </c>
      <c r="I138">
        <v>0</v>
      </c>
      <c r="J138">
        <v>6.5433837719346653E-4</v>
      </c>
      <c r="K138">
        <v>1.4411217138385558E-3</v>
      </c>
      <c r="L138">
        <v>0.28137501517817393</v>
      </c>
      <c r="M138">
        <v>0</v>
      </c>
      <c r="N138">
        <v>4.6696983359401735E-2</v>
      </c>
      <c r="O138">
        <v>4.5367753231430011E-2</v>
      </c>
    </row>
    <row r="139" spans="1:15">
      <c r="A139" t="s">
        <v>361</v>
      </c>
      <c r="B139" t="s">
        <v>139</v>
      </c>
      <c r="C139">
        <v>330</v>
      </c>
      <c r="D139">
        <v>0.7659320673464215</v>
      </c>
      <c r="E139">
        <v>0</v>
      </c>
      <c r="F139">
        <v>8.7226039570796332E-2</v>
      </c>
      <c r="G139">
        <v>0.22671130049227339</v>
      </c>
      <c r="H139">
        <v>8.3270501898686497E-2</v>
      </c>
      <c r="I139">
        <v>0</v>
      </c>
      <c r="J139">
        <v>5.5901553404220103E-4</v>
      </c>
      <c r="K139">
        <v>1.8003768356435669E-2</v>
      </c>
      <c r="L139">
        <v>0.32866379344859004</v>
      </c>
      <c r="M139">
        <v>0</v>
      </c>
      <c r="N139">
        <v>3.0382614433818528E-2</v>
      </c>
      <c r="O139">
        <v>1.946608550559464E-2</v>
      </c>
    </row>
    <row r="140" spans="1:15">
      <c r="A140" t="s">
        <v>362</v>
      </c>
      <c r="B140" t="s">
        <v>139</v>
      </c>
      <c r="C140">
        <v>132</v>
      </c>
      <c r="D140">
        <v>1</v>
      </c>
      <c r="E140">
        <v>2.2946352173222741E-2</v>
      </c>
      <c r="F140">
        <v>0.12960371334458806</v>
      </c>
      <c r="G140">
        <v>0.30244627159453041</v>
      </c>
      <c r="H140">
        <v>0.18248203525870424</v>
      </c>
      <c r="I140">
        <v>0</v>
      </c>
      <c r="J140">
        <v>3.2082808231219562E-2</v>
      </c>
      <c r="K140">
        <v>5.7452236646923721E-3</v>
      </c>
      <c r="L140">
        <v>0.51594074253048272</v>
      </c>
      <c r="M140">
        <v>0</v>
      </c>
      <c r="N140">
        <v>2.9616640189904217E-2</v>
      </c>
      <c r="O140">
        <v>0.12114040242624648</v>
      </c>
    </row>
    <row r="141" spans="1:15">
      <c r="A141" t="s">
        <v>158</v>
      </c>
      <c r="B141" t="s">
        <v>139</v>
      </c>
      <c r="C141">
        <v>330</v>
      </c>
      <c r="D141">
        <v>0.85880629971307831</v>
      </c>
      <c r="E141">
        <v>2.5850277358537718E-2</v>
      </c>
      <c r="F141">
        <v>0.12954322623157485</v>
      </c>
      <c r="G141">
        <v>0.20836471934701942</v>
      </c>
      <c r="H141">
        <v>0.14541300408709731</v>
      </c>
      <c r="I141">
        <v>4.6077953132728751E-3</v>
      </c>
      <c r="J141">
        <v>3.3820037625598418E-2</v>
      </c>
      <c r="K141">
        <v>0</v>
      </c>
      <c r="L141">
        <v>0.48117098025323712</v>
      </c>
      <c r="M141">
        <v>0</v>
      </c>
      <c r="N141">
        <v>3.8301815770568667E-2</v>
      </c>
      <c r="O141">
        <v>0.12608911238117443</v>
      </c>
    </row>
    <row r="142" spans="1:15">
      <c r="A142" t="s">
        <v>147</v>
      </c>
      <c r="B142" t="s">
        <v>139</v>
      </c>
      <c r="C142">
        <v>132</v>
      </c>
      <c r="D142">
        <v>0.7166249966056002</v>
      </c>
      <c r="E142">
        <v>0</v>
      </c>
      <c r="F142">
        <v>0.13024679445574996</v>
      </c>
      <c r="G142">
        <v>0.19987112162075943</v>
      </c>
      <c r="H142">
        <v>0.10230978905738865</v>
      </c>
      <c r="I142">
        <v>0</v>
      </c>
      <c r="J142">
        <v>3.3846653906438692E-2</v>
      </c>
      <c r="K142">
        <v>1.2973659075755107E-2</v>
      </c>
      <c r="L142">
        <v>0.18720819092164553</v>
      </c>
      <c r="M142">
        <v>0</v>
      </c>
      <c r="N142">
        <v>3.9634525376343877E-2</v>
      </c>
      <c r="O142">
        <v>5.415050565141457E-2</v>
      </c>
    </row>
    <row r="143" spans="1:15">
      <c r="A143" t="s">
        <v>147</v>
      </c>
      <c r="B143" t="s">
        <v>139</v>
      </c>
      <c r="C143">
        <v>330</v>
      </c>
      <c r="D143">
        <v>0.71200996776836345</v>
      </c>
      <c r="E143">
        <v>0</v>
      </c>
      <c r="F143">
        <v>9.0023989510535141E-2</v>
      </c>
      <c r="G143">
        <v>0.22575030857249007</v>
      </c>
      <c r="H143">
        <v>0.10220204598677292</v>
      </c>
      <c r="I143">
        <v>0</v>
      </c>
      <c r="J143">
        <v>3.3791309289840157E-2</v>
      </c>
      <c r="K143">
        <v>0</v>
      </c>
      <c r="L143">
        <v>0.19240209728918739</v>
      </c>
      <c r="M143">
        <v>0</v>
      </c>
      <c r="N143">
        <v>2.485997206209227E-2</v>
      </c>
      <c r="O143">
        <v>2.3467177220931779E-2</v>
      </c>
    </row>
    <row r="144" spans="1:15">
      <c r="A144" t="s">
        <v>363</v>
      </c>
      <c r="B144" t="s">
        <v>139</v>
      </c>
      <c r="C144">
        <v>132</v>
      </c>
      <c r="D144">
        <v>0</v>
      </c>
      <c r="E144">
        <v>1.7842549650385359E-2</v>
      </c>
      <c r="F144">
        <v>0.12907795095555435</v>
      </c>
      <c r="G144">
        <v>0.18714091361047636</v>
      </c>
      <c r="H144">
        <v>0</v>
      </c>
      <c r="I144">
        <v>1.1220554599455241E-2</v>
      </c>
      <c r="J144">
        <v>2.8672774961408326E-2</v>
      </c>
      <c r="K144">
        <v>0</v>
      </c>
      <c r="L144">
        <v>0</v>
      </c>
      <c r="M144">
        <v>1.057143487446892E-2</v>
      </c>
      <c r="N144">
        <v>3.4934939903320993E-2</v>
      </c>
      <c r="O144">
        <v>8.4076390502626358E-3</v>
      </c>
    </row>
    <row r="145" spans="1:15">
      <c r="A145" t="s">
        <v>363</v>
      </c>
      <c r="B145" t="s">
        <v>139</v>
      </c>
      <c r="C145">
        <v>330</v>
      </c>
      <c r="D145">
        <v>0</v>
      </c>
      <c r="E145">
        <v>1.7842549650385359E-2</v>
      </c>
      <c r="F145">
        <v>0.12907795095555435</v>
      </c>
      <c r="G145">
        <v>0.18714091361047636</v>
      </c>
      <c r="H145">
        <v>0</v>
      </c>
      <c r="I145">
        <v>1.1220554599455241E-2</v>
      </c>
      <c r="J145">
        <v>2.8672774961408326E-2</v>
      </c>
      <c r="K145">
        <v>0</v>
      </c>
      <c r="L145">
        <v>0</v>
      </c>
      <c r="M145">
        <v>1.057143487446892E-2</v>
      </c>
      <c r="N145">
        <v>3.4934939903320993E-2</v>
      </c>
      <c r="O145">
        <v>8.4076390502626358E-3</v>
      </c>
    </row>
    <row r="146" spans="1:15">
      <c r="A146" t="s">
        <v>143</v>
      </c>
      <c r="B146" t="s">
        <v>139</v>
      </c>
      <c r="C146">
        <v>330</v>
      </c>
      <c r="D146">
        <v>0.6975228701649816</v>
      </c>
      <c r="E146">
        <v>0</v>
      </c>
      <c r="F146">
        <v>8.4455000555389043E-2</v>
      </c>
      <c r="G146">
        <v>0.17288604599063087</v>
      </c>
      <c r="H146">
        <v>9.7507438852840952E-2</v>
      </c>
      <c r="I146">
        <v>0</v>
      </c>
      <c r="J146">
        <v>0</v>
      </c>
      <c r="K146">
        <v>0</v>
      </c>
      <c r="L146">
        <v>0.20034465727318795</v>
      </c>
      <c r="M146">
        <v>0</v>
      </c>
      <c r="N146">
        <v>3.7617060563519385E-2</v>
      </c>
      <c r="O146">
        <v>3.6350529066808121E-2</v>
      </c>
    </row>
    <row r="147" spans="1:15">
      <c r="A147" t="s">
        <v>143</v>
      </c>
      <c r="B147" t="s">
        <v>139</v>
      </c>
      <c r="C147">
        <v>500</v>
      </c>
      <c r="D147">
        <v>0.69068111968750179</v>
      </c>
      <c r="E147">
        <v>0</v>
      </c>
      <c r="F147">
        <v>8.4145842367861642E-2</v>
      </c>
      <c r="G147">
        <v>0.19622870281858709</v>
      </c>
      <c r="H147">
        <v>9.6475653194967578E-2</v>
      </c>
      <c r="I147">
        <v>0</v>
      </c>
      <c r="J147">
        <v>0</v>
      </c>
      <c r="K147">
        <v>0</v>
      </c>
      <c r="L147">
        <v>0.20135480185655807</v>
      </c>
      <c r="M147">
        <v>0</v>
      </c>
      <c r="N147">
        <v>3.760268216323201E-2</v>
      </c>
      <c r="O147">
        <v>5.4877415903677194E-2</v>
      </c>
    </row>
    <row r="148" spans="1:15">
      <c r="A148" t="s">
        <v>364</v>
      </c>
      <c r="B148" t="s">
        <v>139</v>
      </c>
      <c r="C148">
        <v>330</v>
      </c>
      <c r="D148">
        <v>0.6975228701649816</v>
      </c>
      <c r="E148">
        <v>0</v>
      </c>
      <c r="F148">
        <v>8.4455000555389043E-2</v>
      </c>
      <c r="G148">
        <v>0.17288604599063087</v>
      </c>
      <c r="H148">
        <v>9.7507438852840952E-2</v>
      </c>
      <c r="I148">
        <v>0</v>
      </c>
      <c r="J148">
        <v>0</v>
      </c>
      <c r="K148">
        <v>0</v>
      </c>
      <c r="L148">
        <v>0.20034465727318795</v>
      </c>
      <c r="M148">
        <v>0</v>
      </c>
      <c r="N148">
        <v>3.7617060563519385E-2</v>
      </c>
      <c r="O148">
        <v>3.6350529066808121E-2</v>
      </c>
    </row>
    <row r="149" spans="1:15">
      <c r="A149" t="s">
        <v>365</v>
      </c>
      <c r="B149" t="s">
        <v>139</v>
      </c>
      <c r="C149">
        <v>132</v>
      </c>
      <c r="D149">
        <v>1.584822807435813E-2</v>
      </c>
      <c r="E149">
        <v>4.2141651542161162E-3</v>
      </c>
      <c r="F149">
        <v>0.1309703777549808</v>
      </c>
      <c r="G149">
        <v>0.22747486265740147</v>
      </c>
      <c r="H149">
        <v>6.8614121912131979E-3</v>
      </c>
      <c r="I149">
        <v>0</v>
      </c>
      <c r="J149">
        <v>3.1438352025752209E-2</v>
      </c>
      <c r="K149">
        <v>0</v>
      </c>
      <c r="L149">
        <v>1.1157087983259241E-2</v>
      </c>
      <c r="M149">
        <v>8.3995392002179339E-4</v>
      </c>
      <c r="N149">
        <v>3.4147662160508421E-2</v>
      </c>
      <c r="O149">
        <v>2.0596856669346256E-2</v>
      </c>
    </row>
    <row r="150" spans="1:15">
      <c r="A150" t="s">
        <v>366</v>
      </c>
      <c r="B150" t="s">
        <v>139</v>
      </c>
      <c r="C150">
        <v>132</v>
      </c>
      <c r="D150">
        <v>0</v>
      </c>
      <c r="E150">
        <v>1.7842549650385359E-2</v>
      </c>
      <c r="F150">
        <v>0.12907795095555435</v>
      </c>
      <c r="G150">
        <v>0.18714091361047636</v>
      </c>
      <c r="H150">
        <v>0</v>
      </c>
      <c r="I150">
        <v>1.1220554599455241E-2</v>
      </c>
      <c r="J150">
        <v>2.8672774961408326E-2</v>
      </c>
      <c r="K150">
        <v>0</v>
      </c>
      <c r="L150">
        <v>0</v>
      </c>
      <c r="M150">
        <v>1.057143487446892E-2</v>
      </c>
      <c r="N150">
        <v>3.4934939903320993E-2</v>
      </c>
      <c r="O150">
        <v>8.4076390502626358E-3</v>
      </c>
    </row>
    <row r="151" spans="1:15">
      <c r="A151" t="s">
        <v>366</v>
      </c>
      <c r="B151" t="s">
        <v>139</v>
      </c>
      <c r="C151">
        <v>330</v>
      </c>
      <c r="D151">
        <v>0</v>
      </c>
      <c r="E151">
        <v>1.7842549650385359E-2</v>
      </c>
      <c r="F151">
        <v>0.12907795095555435</v>
      </c>
      <c r="G151">
        <v>0.18714091361047636</v>
      </c>
      <c r="H151">
        <v>0</v>
      </c>
      <c r="I151">
        <v>1.1220554599455241E-2</v>
      </c>
      <c r="J151">
        <v>2.8672774961408326E-2</v>
      </c>
      <c r="K151">
        <v>0</v>
      </c>
      <c r="L151">
        <v>0</v>
      </c>
      <c r="M151">
        <v>1.057143487446892E-2</v>
      </c>
      <c r="N151">
        <v>3.4934939903320993E-2</v>
      </c>
      <c r="O151">
        <v>8.4076390502626358E-3</v>
      </c>
    </row>
    <row r="152" spans="1:15">
      <c r="A152" t="s">
        <v>281</v>
      </c>
      <c r="B152" t="s">
        <v>254</v>
      </c>
      <c r="C152">
        <v>220</v>
      </c>
      <c r="D152">
        <v>1.3457869385436368E-3</v>
      </c>
      <c r="E152">
        <v>5.9977786970426394E-3</v>
      </c>
      <c r="F152">
        <v>0.18124228461941594</v>
      </c>
      <c r="G152">
        <v>0.93608259869795152</v>
      </c>
      <c r="H152">
        <v>6.5652701656671269E-4</v>
      </c>
      <c r="I152">
        <v>1.1421764928856418E-3</v>
      </c>
      <c r="J152">
        <v>3.3762870081617199E-2</v>
      </c>
      <c r="K152">
        <v>0.18063418644039103</v>
      </c>
      <c r="L152">
        <v>0</v>
      </c>
      <c r="M152">
        <v>2.8699842491832755E-3</v>
      </c>
      <c r="N152">
        <v>4.255380459652585E-2</v>
      </c>
      <c r="O152">
        <v>8.1462658102177565E-2</v>
      </c>
    </row>
    <row r="153" spans="1:15">
      <c r="A153" t="s">
        <v>256</v>
      </c>
      <c r="B153" t="s">
        <v>254</v>
      </c>
      <c r="C153">
        <v>220</v>
      </c>
      <c r="D153">
        <v>1.3200512350746142E-2</v>
      </c>
      <c r="E153">
        <v>0</v>
      </c>
      <c r="F153">
        <v>0.17077486334224165</v>
      </c>
      <c r="G153">
        <v>0.8117679652939771</v>
      </c>
      <c r="H153">
        <v>0</v>
      </c>
      <c r="I153">
        <v>1.5441539085230755E-3</v>
      </c>
      <c r="J153">
        <v>3.3264475187972195E-2</v>
      </c>
      <c r="K153">
        <v>0.15313809267215509</v>
      </c>
      <c r="L153">
        <v>2.7939456258949252E-3</v>
      </c>
      <c r="M153">
        <v>3.0003732612498579E-3</v>
      </c>
      <c r="N153">
        <v>7.1467455978509505E-3</v>
      </c>
      <c r="O153">
        <v>0.1125199587428377</v>
      </c>
    </row>
    <row r="154" spans="1:15">
      <c r="A154" t="s">
        <v>257</v>
      </c>
      <c r="B154" t="s">
        <v>254</v>
      </c>
      <c r="C154">
        <v>220</v>
      </c>
      <c r="D154">
        <v>1.1710325774041963E-2</v>
      </c>
      <c r="E154">
        <v>0</v>
      </c>
      <c r="F154">
        <v>0.18214387120842532</v>
      </c>
      <c r="G154">
        <v>0.85781532206248701</v>
      </c>
      <c r="H154">
        <v>0</v>
      </c>
      <c r="I154">
        <v>2.1767028602144105E-3</v>
      </c>
      <c r="J154">
        <v>3.3578346989789849E-2</v>
      </c>
      <c r="K154">
        <v>0.13913275598089447</v>
      </c>
      <c r="L154">
        <v>5.4165817230836071E-3</v>
      </c>
      <c r="M154">
        <v>0</v>
      </c>
      <c r="N154">
        <v>4.0139836292363118E-2</v>
      </c>
      <c r="O154">
        <v>0.1934244598083977</v>
      </c>
    </row>
    <row r="155" spans="1:15">
      <c r="A155" t="s">
        <v>260</v>
      </c>
      <c r="B155" t="s">
        <v>254</v>
      </c>
      <c r="C155">
        <v>220</v>
      </c>
      <c r="D155">
        <v>1.122334573189439E-2</v>
      </c>
      <c r="E155">
        <v>2.0353688817407309E-4</v>
      </c>
      <c r="F155">
        <v>0.18297258367217736</v>
      </c>
      <c r="G155">
        <v>0.66212863283916823</v>
      </c>
      <c r="H155">
        <v>5.5461755594897405E-3</v>
      </c>
      <c r="I155">
        <v>0</v>
      </c>
      <c r="J155">
        <v>3.2990647335045989E-2</v>
      </c>
      <c r="K155">
        <v>9.7568322709926686E-2</v>
      </c>
      <c r="L155">
        <v>6.888274452653948E-4</v>
      </c>
      <c r="M155">
        <v>1.0002153123184535E-3</v>
      </c>
      <c r="N155">
        <v>1.3662651051813619E-3</v>
      </c>
      <c r="O155">
        <v>7.8570528239001416E-2</v>
      </c>
    </row>
    <row r="156" spans="1:15">
      <c r="A156" t="s">
        <v>367</v>
      </c>
      <c r="B156" t="s">
        <v>254</v>
      </c>
      <c r="C156">
        <v>220</v>
      </c>
      <c r="D156">
        <v>1.3457869385436368E-3</v>
      </c>
      <c r="E156">
        <v>5.9977786970426394E-3</v>
      </c>
      <c r="F156">
        <v>0.18124228461941594</v>
      </c>
      <c r="G156">
        <v>0.93608259869795152</v>
      </c>
      <c r="H156">
        <v>6.5652701656671269E-4</v>
      </c>
      <c r="I156">
        <v>1.1421764928856418E-3</v>
      </c>
      <c r="J156">
        <v>3.3762870081617199E-2</v>
      </c>
      <c r="K156">
        <v>0.18063418644039103</v>
      </c>
      <c r="L156">
        <v>0</v>
      </c>
      <c r="M156">
        <v>2.8699842491832755E-3</v>
      </c>
      <c r="N156">
        <v>4.255380459652585E-2</v>
      </c>
      <c r="O156">
        <v>8.1462658102177565E-2</v>
      </c>
    </row>
    <row r="157" spans="1:15">
      <c r="A157" t="s">
        <v>368</v>
      </c>
      <c r="B157" t="s">
        <v>254</v>
      </c>
      <c r="C157">
        <v>220</v>
      </c>
      <c r="D157">
        <v>5.3932618130290077E-3</v>
      </c>
      <c r="E157">
        <v>6.7566023749210716E-4</v>
      </c>
      <c r="F157">
        <v>0.18444122256172971</v>
      </c>
      <c r="G157">
        <v>1</v>
      </c>
      <c r="H157">
        <v>1.7128708586954524E-3</v>
      </c>
      <c r="I157">
        <v>0</v>
      </c>
      <c r="J157">
        <v>1.1156667256283135E-3</v>
      </c>
      <c r="K157">
        <v>0.126572852355262</v>
      </c>
      <c r="L157">
        <v>0</v>
      </c>
      <c r="M157">
        <v>2.2114674967076177E-3</v>
      </c>
      <c r="N157">
        <v>5.4940971539705702E-2</v>
      </c>
      <c r="O157">
        <v>0.20623382459094908</v>
      </c>
    </row>
    <row r="158" spans="1:15">
      <c r="A158" t="s">
        <v>258</v>
      </c>
      <c r="B158" t="s">
        <v>254</v>
      </c>
      <c r="C158">
        <v>220</v>
      </c>
      <c r="D158">
        <v>1.3051721767458864E-2</v>
      </c>
      <c r="E158">
        <v>0</v>
      </c>
      <c r="F158">
        <v>0.1801795210405949</v>
      </c>
      <c r="G158">
        <v>0.77566325306975881</v>
      </c>
      <c r="H158">
        <v>6.8025300480541971E-3</v>
      </c>
      <c r="I158">
        <v>0</v>
      </c>
      <c r="J158">
        <v>3.2979614449413788E-2</v>
      </c>
      <c r="K158">
        <v>0.15649684245539242</v>
      </c>
      <c r="L158">
        <v>4.9127480634151054E-3</v>
      </c>
      <c r="M158">
        <v>0</v>
      </c>
      <c r="N158">
        <v>9.5975106471787169E-3</v>
      </c>
      <c r="O158">
        <v>0.14073053510701339</v>
      </c>
    </row>
    <row r="159" spans="1:15">
      <c r="A159" t="s">
        <v>262</v>
      </c>
      <c r="B159" t="s">
        <v>254</v>
      </c>
      <c r="C159">
        <v>220</v>
      </c>
      <c r="D159">
        <v>1.137988763354107E-2</v>
      </c>
      <c r="E159">
        <v>0</v>
      </c>
      <c r="F159">
        <v>0.18104258432390183</v>
      </c>
      <c r="G159">
        <v>0.95685991164271444</v>
      </c>
      <c r="H159">
        <v>1.6234573909166172E-3</v>
      </c>
      <c r="I159">
        <v>5.8520278952911857E-4</v>
      </c>
      <c r="J159">
        <v>2.9321989056373579E-2</v>
      </c>
      <c r="K159">
        <v>0.14410793205792641</v>
      </c>
      <c r="L159">
        <v>0</v>
      </c>
      <c r="M159">
        <v>6.4497099104299897E-3</v>
      </c>
      <c r="N159">
        <v>3.4363513144651033E-2</v>
      </c>
      <c r="O159">
        <v>0.15903168796175643</v>
      </c>
    </row>
    <row r="160" spans="1:15">
      <c r="A160" t="s">
        <v>262</v>
      </c>
      <c r="B160" t="s">
        <v>254</v>
      </c>
      <c r="C160">
        <v>500</v>
      </c>
      <c r="D160">
        <v>1.137988763354107E-2</v>
      </c>
      <c r="E160">
        <v>0</v>
      </c>
      <c r="F160">
        <v>0.18104258432390183</v>
      </c>
      <c r="G160">
        <v>0.95685991164271444</v>
      </c>
      <c r="H160">
        <v>1.6234573909166172E-3</v>
      </c>
      <c r="I160">
        <v>5.8520278952911857E-4</v>
      </c>
      <c r="J160">
        <v>2.9321989056373579E-2</v>
      </c>
      <c r="K160">
        <v>0.14410793205792641</v>
      </c>
      <c r="L160">
        <v>0</v>
      </c>
      <c r="M160">
        <v>6.4497099104299897E-3</v>
      </c>
      <c r="N160">
        <v>3.4363513144651033E-2</v>
      </c>
      <c r="O160">
        <v>0.15903168796175643</v>
      </c>
    </row>
    <row r="161" spans="1:15">
      <c r="A161" t="s">
        <v>369</v>
      </c>
      <c r="B161" t="s">
        <v>254</v>
      </c>
      <c r="C161">
        <v>500</v>
      </c>
      <c r="D161">
        <v>6.3115790077322266E-3</v>
      </c>
      <c r="E161">
        <v>5.202569355719589E-3</v>
      </c>
      <c r="F161">
        <v>0.1704191017126718</v>
      </c>
      <c r="G161">
        <v>0.88113107633682308</v>
      </c>
      <c r="H161">
        <v>1.4527918621557259E-3</v>
      </c>
      <c r="I161">
        <v>1.1394928102798959E-3</v>
      </c>
      <c r="J161">
        <v>3.3572055189906053E-2</v>
      </c>
      <c r="K161">
        <v>0.13642396185127961</v>
      </c>
      <c r="L161">
        <v>2.2094433705962648E-3</v>
      </c>
      <c r="M161">
        <v>0</v>
      </c>
      <c r="N161">
        <v>3.4492071503541853E-2</v>
      </c>
      <c r="O161">
        <v>0.13083114805467927</v>
      </c>
    </row>
    <row r="162" spans="1:15">
      <c r="A162" t="s">
        <v>253</v>
      </c>
      <c r="B162" t="s">
        <v>254</v>
      </c>
      <c r="C162">
        <v>220</v>
      </c>
      <c r="D162">
        <v>7.084482547704888E-3</v>
      </c>
      <c r="E162">
        <v>5.7904909780175885E-3</v>
      </c>
      <c r="F162">
        <v>0.17819606049259687</v>
      </c>
      <c r="G162">
        <v>0.42827451030200109</v>
      </c>
      <c r="H162">
        <v>0</v>
      </c>
      <c r="I162">
        <v>3.8208269323951878E-3</v>
      </c>
      <c r="J162">
        <v>2.8828227722029875E-2</v>
      </c>
      <c r="K162">
        <v>0</v>
      </c>
      <c r="L162">
        <v>2.7703112876864915E-3</v>
      </c>
      <c r="M162">
        <v>1.8585087639614159E-3</v>
      </c>
      <c r="N162">
        <v>6.1134203572720458E-3</v>
      </c>
      <c r="O162">
        <v>6.2682645052741133E-3</v>
      </c>
    </row>
    <row r="163" spans="1:15">
      <c r="A163" t="s">
        <v>253</v>
      </c>
      <c r="B163" t="s">
        <v>254</v>
      </c>
      <c r="C163">
        <v>330</v>
      </c>
      <c r="D163">
        <v>1.3175959528582507E-2</v>
      </c>
      <c r="E163">
        <v>3.1375330644169852E-4</v>
      </c>
      <c r="F163">
        <v>0.1307224540550222</v>
      </c>
      <c r="G163">
        <v>0.36297566765903111</v>
      </c>
      <c r="H163">
        <v>2.1662655865505817E-3</v>
      </c>
      <c r="I163">
        <v>4.6169729720128974E-4</v>
      </c>
      <c r="J163">
        <v>3.3592926351599897E-2</v>
      </c>
      <c r="K163">
        <v>5.672398829781938E-3</v>
      </c>
      <c r="L163">
        <v>1.84566911217338E-3</v>
      </c>
      <c r="M163">
        <v>0</v>
      </c>
      <c r="N163">
        <v>0</v>
      </c>
      <c r="O163">
        <v>1.3038081585455658E-2</v>
      </c>
    </row>
    <row r="164" spans="1:15">
      <c r="A164" t="s">
        <v>282</v>
      </c>
      <c r="B164" t="s">
        <v>254</v>
      </c>
      <c r="C164">
        <v>220</v>
      </c>
      <c r="D164">
        <v>9.9615227253335038E-3</v>
      </c>
      <c r="E164">
        <v>2.7020519421248838E-3</v>
      </c>
      <c r="F164">
        <v>0.18288612325290504</v>
      </c>
      <c r="G164">
        <v>0.85679731903553047</v>
      </c>
      <c r="H164">
        <v>0</v>
      </c>
      <c r="I164">
        <v>4.8125159178935674E-3</v>
      </c>
      <c r="J164">
        <v>3.3672877835481493E-2</v>
      </c>
      <c r="K164">
        <v>0.15249572352679688</v>
      </c>
      <c r="L164">
        <v>0</v>
      </c>
      <c r="M164">
        <v>2.3823274510193027E-3</v>
      </c>
      <c r="N164">
        <v>1.45819451769943E-2</v>
      </c>
      <c r="O164">
        <v>7.3216706824133546E-2</v>
      </c>
    </row>
    <row r="165" spans="1:15">
      <c r="A165" t="s">
        <v>370</v>
      </c>
      <c r="B165" t="s">
        <v>254</v>
      </c>
      <c r="C165">
        <v>220</v>
      </c>
      <c r="D165">
        <v>1.137988763354107E-2</v>
      </c>
      <c r="E165">
        <v>0</v>
      </c>
      <c r="F165">
        <v>0.18104258432390183</v>
      </c>
      <c r="G165">
        <v>0.95685991164271444</v>
      </c>
      <c r="H165">
        <v>1.6234573909166172E-3</v>
      </c>
      <c r="I165">
        <v>5.8520278952911857E-4</v>
      </c>
      <c r="J165">
        <v>2.9321989056373579E-2</v>
      </c>
      <c r="K165">
        <v>0.14410793205792641</v>
      </c>
      <c r="L165">
        <v>0</v>
      </c>
      <c r="M165">
        <v>6.4497099104299897E-3</v>
      </c>
      <c r="N165">
        <v>3.4363513144651033E-2</v>
      </c>
      <c r="O165">
        <v>0.15903168796175643</v>
      </c>
    </row>
    <row r="166" spans="1:15">
      <c r="A166" t="s">
        <v>371</v>
      </c>
      <c r="B166" t="s">
        <v>254</v>
      </c>
      <c r="C166">
        <v>220</v>
      </c>
      <c r="D166">
        <v>8.1072892023295368E-4</v>
      </c>
      <c r="E166">
        <v>0</v>
      </c>
      <c r="F166">
        <v>0.16099787965898582</v>
      </c>
      <c r="G166">
        <v>0.10385588122322346</v>
      </c>
      <c r="H166">
        <v>1.6159151935340402E-3</v>
      </c>
      <c r="I166">
        <v>0</v>
      </c>
      <c r="J166">
        <v>3.3695502293498845E-2</v>
      </c>
      <c r="K166">
        <v>0</v>
      </c>
      <c r="L166">
        <v>0</v>
      </c>
      <c r="M166">
        <v>1.798371981928215E-3</v>
      </c>
      <c r="N166">
        <v>4.5317817683519702E-2</v>
      </c>
      <c r="O166">
        <v>1.612339759649619E-2</v>
      </c>
    </row>
    <row r="167" spans="1:15">
      <c r="A167" t="s">
        <v>269</v>
      </c>
      <c r="B167" t="s">
        <v>254</v>
      </c>
      <c r="C167">
        <v>220</v>
      </c>
      <c r="D167">
        <v>7.4515089303932511E-3</v>
      </c>
      <c r="E167">
        <v>9.3165592074385191E-4</v>
      </c>
      <c r="F167">
        <v>0.18290797434642919</v>
      </c>
      <c r="G167">
        <v>0.80515116612967974</v>
      </c>
      <c r="H167">
        <v>0</v>
      </c>
      <c r="I167">
        <v>1.600387311251669E-3</v>
      </c>
      <c r="J167">
        <v>3.3900103268161827E-2</v>
      </c>
      <c r="K167">
        <v>0.14214284196832871</v>
      </c>
      <c r="L167">
        <v>2.7666319557104364E-3</v>
      </c>
      <c r="M167">
        <v>0</v>
      </c>
      <c r="N167">
        <v>4.7035019384811146E-2</v>
      </c>
      <c r="O167">
        <v>8.3195191836500343E-2</v>
      </c>
    </row>
    <row r="168" spans="1:15">
      <c r="A168" t="s">
        <v>372</v>
      </c>
      <c r="B168" t="s">
        <v>254</v>
      </c>
      <c r="C168">
        <v>220</v>
      </c>
      <c r="D168">
        <v>1.3457869385436368E-3</v>
      </c>
      <c r="E168">
        <v>5.9977786970426394E-3</v>
      </c>
      <c r="F168">
        <v>0.18124228461941594</v>
      </c>
      <c r="G168">
        <v>0.93608259869795152</v>
      </c>
      <c r="H168">
        <v>6.5652701656671269E-4</v>
      </c>
      <c r="I168">
        <v>1.1421764928856418E-3</v>
      </c>
      <c r="J168">
        <v>3.3762870081617199E-2</v>
      </c>
      <c r="K168">
        <v>0.18063418644039103</v>
      </c>
      <c r="L168">
        <v>0</v>
      </c>
      <c r="M168">
        <v>2.8699842491832755E-3</v>
      </c>
      <c r="N168">
        <v>4.255380459652585E-2</v>
      </c>
      <c r="O168">
        <v>8.1462658102177565E-2</v>
      </c>
    </row>
    <row r="169" spans="1:15">
      <c r="A169" t="s">
        <v>373</v>
      </c>
      <c r="B169" t="s">
        <v>254</v>
      </c>
      <c r="C169">
        <v>220</v>
      </c>
      <c r="D169">
        <v>1.122334573189439E-2</v>
      </c>
      <c r="E169">
        <v>2.0353688817407309E-4</v>
      </c>
      <c r="F169">
        <v>0.18297258367217736</v>
      </c>
      <c r="G169">
        <v>0.66212863283916823</v>
      </c>
      <c r="H169">
        <v>5.5461755594897405E-3</v>
      </c>
      <c r="I169">
        <v>0</v>
      </c>
      <c r="J169">
        <v>3.2990647335045989E-2</v>
      </c>
      <c r="K169">
        <v>9.7568322709926686E-2</v>
      </c>
      <c r="L169">
        <v>6.888274452653948E-4</v>
      </c>
      <c r="M169">
        <v>1.0002153123184535E-3</v>
      </c>
      <c r="N169">
        <v>1.3662651051813619E-3</v>
      </c>
      <c r="O169">
        <v>7.8570528239001416E-2</v>
      </c>
    </row>
    <row r="170" spans="1:15">
      <c r="A170" t="s">
        <v>283</v>
      </c>
      <c r="B170" t="s">
        <v>254</v>
      </c>
      <c r="C170">
        <v>220</v>
      </c>
      <c r="D170">
        <v>1.0187996489855321E-2</v>
      </c>
      <c r="E170">
        <v>3.4534305637850415E-4</v>
      </c>
      <c r="F170">
        <v>0.18294164053976303</v>
      </c>
      <c r="G170">
        <v>0.85244611894309696</v>
      </c>
      <c r="H170">
        <v>0</v>
      </c>
      <c r="I170">
        <v>6.3073583385523917E-3</v>
      </c>
      <c r="J170">
        <v>3.3344334878952137E-2</v>
      </c>
      <c r="K170">
        <v>0.16654065597928147</v>
      </c>
      <c r="L170">
        <v>0</v>
      </c>
      <c r="M170">
        <v>5.2754836682716109E-3</v>
      </c>
      <c r="N170">
        <v>3.089287349732657E-2</v>
      </c>
      <c r="O170">
        <v>9.0521944249960559E-2</v>
      </c>
    </row>
    <row r="171" spans="1:15">
      <c r="A171" t="s">
        <v>374</v>
      </c>
      <c r="B171" t="s">
        <v>254</v>
      </c>
      <c r="C171">
        <v>220</v>
      </c>
      <c r="D171">
        <v>1.0861941978588575E-2</v>
      </c>
      <c r="E171">
        <v>0</v>
      </c>
      <c r="F171">
        <v>0.13746772959439071</v>
      </c>
      <c r="G171">
        <v>0.3506999537096675</v>
      </c>
      <c r="H171">
        <v>2.9546412892847299E-4</v>
      </c>
      <c r="I171">
        <v>5.2563276981744088E-3</v>
      </c>
      <c r="J171">
        <v>0</v>
      </c>
      <c r="K171">
        <v>1.3285302671402981E-2</v>
      </c>
      <c r="L171">
        <v>0</v>
      </c>
      <c r="M171">
        <v>8.6241149188442893E-3</v>
      </c>
      <c r="N171">
        <v>6.3481774655849393E-2</v>
      </c>
      <c r="O171">
        <v>3.6733200946183923E-2</v>
      </c>
    </row>
    <row r="172" spans="1:15">
      <c r="A172" t="s">
        <v>375</v>
      </c>
      <c r="B172" t="s">
        <v>254</v>
      </c>
      <c r="C172">
        <v>500</v>
      </c>
      <c r="D172">
        <v>6.3115790077322266E-3</v>
      </c>
      <c r="E172">
        <v>5.202569355719589E-3</v>
      </c>
      <c r="F172">
        <v>0.1704191017126718</v>
      </c>
      <c r="G172">
        <v>0.88113107633682308</v>
      </c>
      <c r="H172">
        <v>1.4527918621557259E-3</v>
      </c>
      <c r="I172">
        <v>1.1394928102798959E-3</v>
      </c>
      <c r="J172">
        <v>3.3572055189906053E-2</v>
      </c>
      <c r="K172">
        <v>0.13642396185127961</v>
      </c>
      <c r="L172">
        <v>2.2094433705962648E-3</v>
      </c>
      <c r="M172">
        <v>0</v>
      </c>
      <c r="N172">
        <v>3.4492071503541853E-2</v>
      </c>
      <c r="O172">
        <v>0.13083114805467927</v>
      </c>
    </row>
    <row r="173" spans="1:15">
      <c r="A173" t="s">
        <v>267</v>
      </c>
      <c r="B173" t="s">
        <v>254</v>
      </c>
      <c r="C173">
        <v>220</v>
      </c>
      <c r="D173">
        <v>8.5882062181456709E-3</v>
      </c>
      <c r="E173">
        <v>5.6198815052147843E-3</v>
      </c>
      <c r="F173">
        <v>0.18352748085088477</v>
      </c>
      <c r="G173">
        <v>0.91990190221041934</v>
      </c>
      <c r="H173">
        <v>6.7552055863153565E-4</v>
      </c>
      <c r="I173">
        <v>3.5811131940434004E-4</v>
      </c>
      <c r="J173">
        <v>3.430467949295686E-2</v>
      </c>
      <c r="K173">
        <v>0.13796681913726611</v>
      </c>
      <c r="L173">
        <v>0</v>
      </c>
      <c r="M173">
        <v>5.2701747401131703E-3</v>
      </c>
      <c r="N173">
        <v>1.2702957730408236E-2</v>
      </c>
      <c r="O173">
        <v>0.21469596217326409</v>
      </c>
    </row>
    <row r="174" spans="1:15">
      <c r="A174" t="s">
        <v>267</v>
      </c>
      <c r="B174" t="s">
        <v>254</v>
      </c>
      <c r="C174">
        <v>220</v>
      </c>
      <c r="D174">
        <v>8.5882062181456709E-3</v>
      </c>
      <c r="E174">
        <v>5.6198815052147843E-3</v>
      </c>
      <c r="F174">
        <v>0.18352748085088477</v>
      </c>
      <c r="G174">
        <v>0.91990190221041934</v>
      </c>
      <c r="H174">
        <v>6.7552055863153565E-4</v>
      </c>
      <c r="I174">
        <v>3.5811131940434004E-4</v>
      </c>
      <c r="J174">
        <v>3.430467949295686E-2</v>
      </c>
      <c r="K174">
        <v>0.13796681913726611</v>
      </c>
      <c r="L174">
        <v>0</v>
      </c>
      <c r="M174">
        <v>5.2701747401131703E-3</v>
      </c>
      <c r="N174">
        <v>1.2702957730408236E-2</v>
      </c>
      <c r="O174">
        <v>0.21469596217326409</v>
      </c>
    </row>
    <row r="175" spans="1:15">
      <c r="A175" t="s">
        <v>267</v>
      </c>
      <c r="B175" t="s">
        <v>254</v>
      </c>
      <c r="C175">
        <v>500</v>
      </c>
      <c r="D175">
        <v>8.5882062181456709E-3</v>
      </c>
      <c r="E175">
        <v>5.6198815052147843E-3</v>
      </c>
      <c r="F175">
        <v>0.18352748085088477</v>
      </c>
      <c r="G175">
        <v>0.91990190221041934</v>
      </c>
      <c r="H175">
        <v>6.7552055863153565E-4</v>
      </c>
      <c r="I175">
        <v>3.5811131940434004E-4</v>
      </c>
      <c r="J175">
        <v>3.430467949295686E-2</v>
      </c>
      <c r="K175">
        <v>0.13796681913726611</v>
      </c>
      <c r="L175">
        <v>0</v>
      </c>
      <c r="M175">
        <v>5.2701747401131703E-3</v>
      </c>
      <c r="N175">
        <v>1.2702957730408236E-2</v>
      </c>
      <c r="O175">
        <v>0.21469596217326409</v>
      </c>
    </row>
    <row r="176" spans="1:15">
      <c r="A176" t="s">
        <v>376</v>
      </c>
      <c r="B176" t="s">
        <v>254</v>
      </c>
      <c r="C176">
        <v>220</v>
      </c>
      <c r="D176">
        <v>2.8167718251465904E-3</v>
      </c>
      <c r="E176">
        <v>5.0002989139174428E-3</v>
      </c>
      <c r="F176">
        <v>0.13710179488376889</v>
      </c>
      <c r="G176">
        <v>0.97119968705604809</v>
      </c>
      <c r="H176">
        <v>0</v>
      </c>
      <c r="I176">
        <v>3.4586145320775353E-3</v>
      </c>
      <c r="J176">
        <v>3.4347172555883661E-2</v>
      </c>
      <c r="K176">
        <v>0.13923545322333569</v>
      </c>
      <c r="L176">
        <v>1.3813220351954992E-3</v>
      </c>
      <c r="M176">
        <v>0</v>
      </c>
      <c r="N176">
        <v>4.6241159505378084E-2</v>
      </c>
      <c r="O176">
        <v>0.14326674019997895</v>
      </c>
    </row>
    <row r="177" spans="1:15">
      <c r="A177" t="s">
        <v>274</v>
      </c>
      <c r="B177" t="s">
        <v>254</v>
      </c>
      <c r="C177">
        <v>275</v>
      </c>
      <c r="D177">
        <v>1.0369195160520654E-2</v>
      </c>
      <c r="E177">
        <v>0</v>
      </c>
      <c r="F177">
        <v>0.1354706654861205</v>
      </c>
      <c r="G177">
        <v>0.92658533384315866</v>
      </c>
      <c r="H177">
        <v>0</v>
      </c>
      <c r="I177">
        <v>6.3146177160422808E-3</v>
      </c>
      <c r="J177">
        <v>2.9069173907284928E-2</v>
      </c>
      <c r="K177">
        <v>0.16256954797307752</v>
      </c>
      <c r="L177">
        <v>9.2570010106204274E-4</v>
      </c>
      <c r="M177">
        <v>0</v>
      </c>
      <c r="N177">
        <v>2.9409901301786723E-2</v>
      </c>
      <c r="O177">
        <v>0.10977473358714153</v>
      </c>
    </row>
    <row r="178" spans="1:15">
      <c r="A178" t="s">
        <v>274</v>
      </c>
      <c r="B178" t="s">
        <v>254</v>
      </c>
      <c r="C178">
        <v>500</v>
      </c>
      <c r="D178">
        <v>1.0369195160520654E-2</v>
      </c>
      <c r="E178">
        <v>0</v>
      </c>
      <c r="F178">
        <v>0.1354706654861205</v>
      </c>
      <c r="G178">
        <v>0.92658533384315866</v>
      </c>
      <c r="H178">
        <v>0</v>
      </c>
      <c r="I178">
        <v>6.3146177160422808E-3</v>
      </c>
      <c r="J178">
        <v>2.9069173907284928E-2</v>
      </c>
      <c r="K178">
        <v>0.16256954797307752</v>
      </c>
      <c r="L178">
        <v>9.2570010106204274E-4</v>
      </c>
      <c r="M178">
        <v>0</v>
      </c>
      <c r="N178">
        <v>2.9409901301786723E-2</v>
      </c>
      <c r="O178">
        <v>0.10977473358714153</v>
      </c>
    </row>
    <row r="179" spans="1:15">
      <c r="A179" t="s">
        <v>259</v>
      </c>
      <c r="B179" t="s">
        <v>254</v>
      </c>
      <c r="C179">
        <v>220</v>
      </c>
      <c r="D179">
        <v>3.4710906624395373E-3</v>
      </c>
      <c r="E179">
        <v>5.9831386165276126E-3</v>
      </c>
      <c r="F179">
        <v>0.17779044995748006</v>
      </c>
      <c r="G179">
        <v>0.72175359296318864</v>
      </c>
      <c r="H179">
        <v>1.561361146251584E-3</v>
      </c>
      <c r="I179">
        <v>9.0265422758344018E-4</v>
      </c>
      <c r="J179">
        <v>5.3776691788868944E-2</v>
      </c>
      <c r="K179">
        <v>0.10896949407511129</v>
      </c>
      <c r="L179">
        <v>5.122519013961497E-4</v>
      </c>
      <c r="M179">
        <v>1.913068260177294E-3</v>
      </c>
      <c r="N179">
        <v>3.8193072201365502E-2</v>
      </c>
      <c r="O179">
        <v>0.14978381252606773</v>
      </c>
    </row>
    <row r="180" spans="1:15">
      <c r="A180" t="s">
        <v>268</v>
      </c>
      <c r="B180" t="s">
        <v>254</v>
      </c>
      <c r="C180">
        <v>220</v>
      </c>
      <c r="D180">
        <v>3.8529334130972459E-3</v>
      </c>
      <c r="E180">
        <v>2.4941001316329623E-3</v>
      </c>
      <c r="F180">
        <v>0.13626900043104487</v>
      </c>
      <c r="G180">
        <v>0.94947344746096685</v>
      </c>
      <c r="H180">
        <v>3.1012479795511747E-3</v>
      </c>
      <c r="I180">
        <v>0</v>
      </c>
      <c r="J180">
        <v>0</v>
      </c>
      <c r="K180">
        <v>0.10202884121198044</v>
      </c>
      <c r="L180">
        <v>2.1160624006921668E-4</v>
      </c>
      <c r="M180">
        <v>3.9034796658034203E-3</v>
      </c>
      <c r="N180">
        <v>4.6022744278277919E-2</v>
      </c>
      <c r="O180">
        <v>0.19563097726417031</v>
      </c>
    </row>
    <row r="181" spans="1:15">
      <c r="A181" t="s">
        <v>377</v>
      </c>
      <c r="B181" t="s">
        <v>254</v>
      </c>
      <c r="C181">
        <v>220</v>
      </c>
      <c r="D181">
        <v>1.137988763354107E-2</v>
      </c>
      <c r="E181">
        <v>0</v>
      </c>
      <c r="F181">
        <v>0.18104258432390183</v>
      </c>
      <c r="G181">
        <v>0.95685991164271444</v>
      </c>
      <c r="H181">
        <v>1.6234573909166172E-3</v>
      </c>
      <c r="I181">
        <v>5.8520278952911857E-4</v>
      </c>
      <c r="J181">
        <v>2.9321989056373579E-2</v>
      </c>
      <c r="K181">
        <v>0.14410793205792641</v>
      </c>
      <c r="L181">
        <v>0</v>
      </c>
      <c r="M181">
        <v>6.4497099104299897E-3</v>
      </c>
      <c r="N181">
        <v>3.4363513144651033E-2</v>
      </c>
      <c r="O181">
        <v>0.15903168796175643</v>
      </c>
    </row>
    <row r="182" spans="1:15">
      <c r="A182" t="s">
        <v>284</v>
      </c>
      <c r="B182" t="s">
        <v>254</v>
      </c>
      <c r="C182">
        <v>220</v>
      </c>
      <c r="D182">
        <v>6.0061463874183955E-3</v>
      </c>
      <c r="E182">
        <v>1.4154670671364302E-3</v>
      </c>
      <c r="F182">
        <v>0.18442468403478532</v>
      </c>
      <c r="G182">
        <v>0.97649757509168389</v>
      </c>
      <c r="H182">
        <v>0</v>
      </c>
      <c r="I182">
        <v>3.1479411111128581E-3</v>
      </c>
      <c r="J182">
        <v>3.4526445856242802E-2</v>
      </c>
      <c r="K182">
        <v>0.14545494292370065</v>
      </c>
      <c r="L182">
        <v>0</v>
      </c>
      <c r="M182">
        <v>7.2875257293449382E-3</v>
      </c>
      <c r="N182">
        <v>3.8253938541475963E-2</v>
      </c>
      <c r="O182">
        <v>7.8447375245851242E-2</v>
      </c>
    </row>
    <row r="183" spans="1:15">
      <c r="A183" t="s">
        <v>284</v>
      </c>
      <c r="B183" t="s">
        <v>254</v>
      </c>
      <c r="C183">
        <v>220</v>
      </c>
      <c r="D183">
        <v>6.0061463874183955E-3</v>
      </c>
      <c r="E183">
        <v>1.4154670671364302E-3</v>
      </c>
      <c r="F183">
        <v>0.18442468403478532</v>
      </c>
      <c r="G183">
        <v>0.97649757509168389</v>
      </c>
      <c r="H183">
        <v>0</v>
      </c>
      <c r="I183">
        <v>3.1479411111128581E-3</v>
      </c>
      <c r="J183">
        <v>3.4526445856242802E-2</v>
      </c>
      <c r="K183">
        <v>0.14545494292370065</v>
      </c>
      <c r="L183">
        <v>0</v>
      </c>
      <c r="M183">
        <v>7.2875257293449382E-3</v>
      </c>
      <c r="N183">
        <v>3.8253938541475963E-2</v>
      </c>
      <c r="O183">
        <v>7.8447375245851242E-2</v>
      </c>
    </row>
    <row r="184" spans="1:15">
      <c r="A184" t="s">
        <v>284</v>
      </c>
      <c r="B184" t="s">
        <v>254</v>
      </c>
      <c r="C184">
        <v>500</v>
      </c>
      <c r="D184">
        <v>1.4903728861163434E-2</v>
      </c>
      <c r="E184">
        <v>0</v>
      </c>
      <c r="F184">
        <v>0.18288808876468843</v>
      </c>
      <c r="G184">
        <v>0.94141882758741346</v>
      </c>
      <c r="H184">
        <v>4.0508928052884535E-4</v>
      </c>
      <c r="I184">
        <v>2.1981538541007025E-3</v>
      </c>
      <c r="J184">
        <v>0</v>
      </c>
      <c r="K184">
        <v>0.10068559877599374</v>
      </c>
      <c r="L184">
        <v>3.3380067086546577E-3</v>
      </c>
      <c r="M184">
        <v>0</v>
      </c>
      <c r="N184">
        <v>1.7109631162869073E-2</v>
      </c>
      <c r="O184">
        <v>9.7011260686717921E-2</v>
      </c>
    </row>
    <row r="185" spans="1:15">
      <c r="A185" t="s">
        <v>261</v>
      </c>
      <c r="B185" t="s">
        <v>254</v>
      </c>
      <c r="C185">
        <v>220</v>
      </c>
      <c r="D185">
        <v>1.4614047568511403E-2</v>
      </c>
      <c r="E185">
        <v>0</v>
      </c>
      <c r="F185">
        <v>0.17776554249444768</v>
      </c>
      <c r="G185">
        <v>0.71546808990130217</v>
      </c>
      <c r="H185">
        <v>2.9501168341080808E-3</v>
      </c>
      <c r="I185">
        <v>1.205214074591998E-3</v>
      </c>
      <c r="J185">
        <v>0</v>
      </c>
      <c r="K185">
        <v>0.15586029209663019</v>
      </c>
      <c r="L185">
        <v>6.9374507782483366E-4</v>
      </c>
      <c r="M185">
        <v>7.0460789425901146E-4</v>
      </c>
      <c r="N185">
        <v>3.365588135260332E-2</v>
      </c>
      <c r="O185">
        <v>8.7558005535160729E-2</v>
      </c>
    </row>
    <row r="186" spans="1:15">
      <c r="A186" t="s">
        <v>276</v>
      </c>
      <c r="B186" t="s">
        <v>254</v>
      </c>
      <c r="C186">
        <v>220</v>
      </c>
      <c r="D186">
        <v>1.0358022050148064E-2</v>
      </c>
      <c r="E186">
        <v>0</v>
      </c>
      <c r="F186">
        <v>0.30475112619662109</v>
      </c>
      <c r="G186">
        <v>0.58208438035211463</v>
      </c>
      <c r="H186">
        <v>5.6237329590315193E-3</v>
      </c>
      <c r="I186">
        <v>0</v>
      </c>
      <c r="J186">
        <v>4.6896518913314957E-2</v>
      </c>
      <c r="K186">
        <v>6.1863229165781998E-2</v>
      </c>
      <c r="L186">
        <v>1.2507813819965944E-3</v>
      </c>
      <c r="M186">
        <v>2.1170191054473431E-3</v>
      </c>
      <c r="N186">
        <v>4.0858887809974945E-2</v>
      </c>
      <c r="O186">
        <v>0.10130119458491724</v>
      </c>
    </row>
    <row r="187" spans="1:15">
      <c r="A187" t="s">
        <v>378</v>
      </c>
      <c r="B187" t="s">
        <v>254</v>
      </c>
      <c r="C187">
        <v>220</v>
      </c>
      <c r="D187">
        <v>1.4614047568511403E-2</v>
      </c>
      <c r="E187">
        <v>0</v>
      </c>
      <c r="F187">
        <v>0.17776554249444768</v>
      </c>
      <c r="G187">
        <v>0.71546808990130217</v>
      </c>
      <c r="H187">
        <v>2.9501168341080808E-3</v>
      </c>
      <c r="I187">
        <v>1.205214074591998E-3</v>
      </c>
      <c r="J187">
        <v>0</v>
      </c>
      <c r="K187">
        <v>0.15586029209663019</v>
      </c>
      <c r="L187">
        <v>6.9374507782483366E-4</v>
      </c>
      <c r="M187">
        <v>7.0460789425901146E-4</v>
      </c>
      <c r="N187">
        <v>3.365588135260332E-2</v>
      </c>
      <c r="O187">
        <v>8.7558005535160729E-2</v>
      </c>
    </row>
    <row r="188" spans="1:15">
      <c r="A188" t="s">
        <v>379</v>
      </c>
      <c r="B188" t="s">
        <v>254</v>
      </c>
      <c r="C188">
        <v>220</v>
      </c>
      <c r="D188">
        <v>1.3457869385436368E-3</v>
      </c>
      <c r="E188">
        <v>5.9977786970426394E-3</v>
      </c>
      <c r="F188">
        <v>0.18124228461941594</v>
      </c>
      <c r="G188">
        <v>0.93608259869795152</v>
      </c>
      <c r="H188">
        <v>6.5652701656671269E-4</v>
      </c>
      <c r="I188">
        <v>1.1421764928856418E-3</v>
      </c>
      <c r="J188">
        <v>3.3762870081617199E-2</v>
      </c>
      <c r="K188">
        <v>0.18063418644039103</v>
      </c>
      <c r="L188">
        <v>0</v>
      </c>
      <c r="M188">
        <v>2.8699842491832755E-3</v>
      </c>
      <c r="N188">
        <v>4.255380459652585E-2</v>
      </c>
      <c r="O188">
        <v>8.1462658102177565E-2</v>
      </c>
    </row>
    <row r="189" spans="1:15">
      <c r="A189" t="s">
        <v>380</v>
      </c>
      <c r="B189" t="s">
        <v>254</v>
      </c>
      <c r="C189">
        <v>500</v>
      </c>
      <c r="D189">
        <v>8.5882062181456709E-3</v>
      </c>
      <c r="E189">
        <v>5.6198815052147843E-3</v>
      </c>
      <c r="F189">
        <v>0.18352748085088477</v>
      </c>
      <c r="G189">
        <v>0.91990190221041934</v>
      </c>
      <c r="H189">
        <v>6.7552055863153565E-4</v>
      </c>
      <c r="I189">
        <v>3.5811131940434004E-4</v>
      </c>
      <c r="J189">
        <v>3.430467949295686E-2</v>
      </c>
      <c r="K189">
        <v>0.13796681913726611</v>
      </c>
      <c r="L189">
        <v>0</v>
      </c>
      <c r="M189">
        <v>5.2701747401131703E-3</v>
      </c>
      <c r="N189">
        <v>1.2702957730408236E-2</v>
      </c>
      <c r="O189">
        <v>0.21469596217326409</v>
      </c>
    </row>
    <row r="190" spans="1:15">
      <c r="A190" t="s">
        <v>263</v>
      </c>
      <c r="B190" t="s">
        <v>254</v>
      </c>
      <c r="C190">
        <v>220</v>
      </c>
      <c r="D190">
        <v>2.0161576119220054E-3</v>
      </c>
      <c r="E190">
        <v>7.1311870164926031E-3</v>
      </c>
      <c r="F190">
        <v>0.1843578604276663</v>
      </c>
      <c r="G190">
        <v>0.96988243461761647</v>
      </c>
      <c r="H190">
        <v>8.8863143357064854E-4</v>
      </c>
      <c r="I190">
        <v>0</v>
      </c>
      <c r="J190">
        <v>3.4301750020871859E-2</v>
      </c>
      <c r="K190">
        <v>0.10670731732923061</v>
      </c>
      <c r="L190">
        <v>0</v>
      </c>
      <c r="M190">
        <v>2.7676634496742831E-3</v>
      </c>
      <c r="N190">
        <v>4.7706802506924294E-2</v>
      </c>
      <c r="O190">
        <v>0.14362036500935285</v>
      </c>
    </row>
    <row r="191" spans="1:15">
      <c r="A191" t="s">
        <v>270</v>
      </c>
      <c r="B191" t="s">
        <v>254</v>
      </c>
      <c r="C191">
        <v>220</v>
      </c>
      <c r="D191">
        <v>1.391251089092207E-2</v>
      </c>
      <c r="E191">
        <v>0</v>
      </c>
      <c r="F191">
        <v>0.13567638038008761</v>
      </c>
      <c r="G191">
        <v>0.85425767252786389</v>
      </c>
      <c r="H191">
        <v>1.3419128544185875E-3</v>
      </c>
      <c r="I191">
        <v>3.0364258661918653E-3</v>
      </c>
      <c r="J191">
        <v>2.8753020998090673E-2</v>
      </c>
      <c r="K191">
        <v>0.13897501840559986</v>
      </c>
      <c r="L191">
        <v>1.6509643120211446E-3</v>
      </c>
      <c r="M191">
        <v>0</v>
      </c>
      <c r="N191">
        <v>3.8685154004648101E-2</v>
      </c>
      <c r="O191">
        <v>0.10275432648302224</v>
      </c>
    </row>
    <row r="192" spans="1:15">
      <c r="A192" t="s">
        <v>270</v>
      </c>
      <c r="B192" t="s">
        <v>254</v>
      </c>
      <c r="C192">
        <v>500</v>
      </c>
      <c r="D192">
        <v>1.391251089092207E-2</v>
      </c>
      <c r="E192">
        <v>0</v>
      </c>
      <c r="F192">
        <v>0.13567638038008761</v>
      </c>
      <c r="G192">
        <v>0.85425767252786389</v>
      </c>
      <c r="H192">
        <v>1.3419128544185875E-3</v>
      </c>
      <c r="I192">
        <v>3.0364258661918653E-3</v>
      </c>
      <c r="J192">
        <v>2.8753020998090673E-2</v>
      </c>
      <c r="K192">
        <v>0.13897501840559986</v>
      </c>
      <c r="L192">
        <v>1.6509643120211446E-3</v>
      </c>
      <c r="M192">
        <v>0</v>
      </c>
      <c r="N192">
        <v>3.8685154004648101E-2</v>
      </c>
      <c r="O192">
        <v>0.10275432648302224</v>
      </c>
    </row>
    <row r="193" spans="1:15">
      <c r="A193" t="s">
        <v>275</v>
      </c>
      <c r="B193" t="s">
        <v>254</v>
      </c>
      <c r="C193">
        <v>500</v>
      </c>
      <c r="D193">
        <v>6.3115790077322266E-3</v>
      </c>
      <c r="E193">
        <v>5.202569355719589E-3</v>
      </c>
      <c r="F193">
        <v>0.1704191017126718</v>
      </c>
      <c r="G193">
        <v>0.88113107633682308</v>
      </c>
      <c r="H193">
        <v>1.4527918621557259E-3</v>
      </c>
      <c r="I193">
        <v>1.1394928102798959E-3</v>
      </c>
      <c r="J193">
        <v>3.3572055189906053E-2</v>
      </c>
      <c r="K193">
        <v>0.13642396185127961</v>
      </c>
      <c r="L193">
        <v>2.2094433705962648E-3</v>
      </c>
      <c r="M193">
        <v>0</v>
      </c>
      <c r="N193">
        <v>3.4492071503541853E-2</v>
      </c>
      <c r="O193">
        <v>0.13083114805467927</v>
      </c>
    </row>
    <row r="194" spans="1:15">
      <c r="A194" t="s">
        <v>381</v>
      </c>
      <c r="B194" t="s">
        <v>254</v>
      </c>
      <c r="C194">
        <v>220</v>
      </c>
      <c r="D194">
        <v>3.8529334130972459E-3</v>
      </c>
      <c r="E194">
        <v>2.4941001316329623E-3</v>
      </c>
      <c r="F194">
        <v>0.13626900043104487</v>
      </c>
      <c r="G194">
        <v>0.94947344746096685</v>
      </c>
      <c r="H194">
        <v>3.1012479795511747E-3</v>
      </c>
      <c r="I194">
        <v>0</v>
      </c>
      <c r="J194">
        <v>0</v>
      </c>
      <c r="K194">
        <v>0.10202884121198044</v>
      </c>
      <c r="L194">
        <v>2.1160624006921668E-4</v>
      </c>
      <c r="M194">
        <v>3.9034796658034203E-3</v>
      </c>
      <c r="N194">
        <v>4.6022744278277919E-2</v>
      </c>
      <c r="O194">
        <v>0.19563097726417031</v>
      </c>
    </row>
    <row r="195" spans="1:15">
      <c r="A195" t="s">
        <v>280</v>
      </c>
      <c r="B195" t="s">
        <v>254</v>
      </c>
      <c r="C195">
        <v>220</v>
      </c>
      <c r="D195">
        <v>8.1072892023295368E-4</v>
      </c>
      <c r="E195">
        <v>0</v>
      </c>
      <c r="F195">
        <v>0.16099787965898582</v>
      </c>
      <c r="G195">
        <v>0.10385588122322346</v>
      </c>
      <c r="H195">
        <v>1.6159151935340402E-3</v>
      </c>
      <c r="I195">
        <v>0</v>
      </c>
      <c r="J195">
        <v>3.3695502293498845E-2</v>
      </c>
      <c r="K195">
        <v>0</v>
      </c>
      <c r="L195">
        <v>0</v>
      </c>
      <c r="M195">
        <v>1.798371981928215E-3</v>
      </c>
      <c r="N195">
        <v>4.5317817683519702E-2</v>
      </c>
      <c r="O195">
        <v>1.612339759649619E-2</v>
      </c>
    </row>
    <row r="196" spans="1:15">
      <c r="A196" t="s">
        <v>382</v>
      </c>
      <c r="B196" t="s">
        <v>254</v>
      </c>
      <c r="C196">
        <v>220</v>
      </c>
      <c r="D196">
        <v>1.0358022050148064E-2</v>
      </c>
      <c r="E196">
        <v>0</v>
      </c>
      <c r="F196">
        <v>0.30475112619662109</v>
      </c>
      <c r="G196">
        <v>0.58208438035211463</v>
      </c>
      <c r="H196">
        <v>5.6237329590315193E-3</v>
      </c>
      <c r="I196">
        <v>0</v>
      </c>
      <c r="J196">
        <v>4.6896518913314957E-2</v>
      </c>
      <c r="K196">
        <v>6.1863229165781998E-2</v>
      </c>
      <c r="L196">
        <v>1.2507813819965944E-3</v>
      </c>
      <c r="M196">
        <v>2.1170191054473431E-3</v>
      </c>
      <c r="N196">
        <v>4.0858887809974945E-2</v>
      </c>
      <c r="O196">
        <v>0.10130119458491724</v>
      </c>
    </row>
    <row r="197" spans="1:15">
      <c r="A197" t="s">
        <v>383</v>
      </c>
      <c r="B197" t="s">
        <v>254</v>
      </c>
      <c r="C197">
        <v>330</v>
      </c>
      <c r="D197">
        <v>1.3175959528582507E-2</v>
      </c>
      <c r="E197">
        <v>3.1375330644169852E-4</v>
      </c>
      <c r="F197">
        <v>0.1307224540550222</v>
      </c>
      <c r="G197">
        <v>0.36297566765903111</v>
      </c>
      <c r="H197">
        <v>2.1662655865505817E-3</v>
      </c>
      <c r="I197">
        <v>4.6169729720128974E-4</v>
      </c>
      <c r="J197">
        <v>3.3592926351599897E-2</v>
      </c>
      <c r="K197">
        <v>5.672398829781938E-3</v>
      </c>
      <c r="L197">
        <v>1.84566911217338E-3</v>
      </c>
      <c r="M197">
        <v>0</v>
      </c>
      <c r="N197">
        <v>0</v>
      </c>
      <c r="O197">
        <v>1.3038081585455658E-2</v>
      </c>
    </row>
    <row r="198" spans="1:15">
      <c r="A198" t="s">
        <v>384</v>
      </c>
      <c r="B198" t="s">
        <v>254</v>
      </c>
      <c r="C198">
        <v>220</v>
      </c>
      <c r="D198">
        <v>1.3457869385436368E-3</v>
      </c>
      <c r="E198">
        <v>5.9977786970426394E-3</v>
      </c>
      <c r="F198">
        <v>0.18124228461941594</v>
      </c>
      <c r="G198">
        <v>0.93608259869795152</v>
      </c>
      <c r="H198">
        <v>6.5652701656671269E-4</v>
      </c>
      <c r="I198">
        <v>1.1421764928856418E-3</v>
      </c>
      <c r="J198">
        <v>3.3762870081617199E-2</v>
      </c>
      <c r="K198">
        <v>0.18063418644039103</v>
      </c>
      <c r="L198">
        <v>0</v>
      </c>
      <c r="M198">
        <v>2.8699842491832755E-3</v>
      </c>
      <c r="N198">
        <v>4.255380459652585E-2</v>
      </c>
      <c r="O198">
        <v>8.1462658102177565E-2</v>
      </c>
    </row>
    <row r="199" spans="1:15">
      <c r="A199" t="s">
        <v>385</v>
      </c>
      <c r="B199" t="s">
        <v>254</v>
      </c>
      <c r="C199">
        <v>220</v>
      </c>
      <c r="D199">
        <v>1.0369195160520654E-2</v>
      </c>
      <c r="E199">
        <v>0</v>
      </c>
      <c r="F199">
        <v>0.1354706654861205</v>
      </c>
      <c r="G199">
        <v>0.92658533384315866</v>
      </c>
      <c r="H199">
        <v>0</v>
      </c>
      <c r="I199">
        <v>6.3146177160422808E-3</v>
      </c>
      <c r="J199">
        <v>2.9069173907284928E-2</v>
      </c>
      <c r="K199">
        <v>0.16256954797307752</v>
      </c>
      <c r="L199">
        <v>9.2570010106204274E-4</v>
      </c>
      <c r="M199">
        <v>0</v>
      </c>
      <c r="N199">
        <v>2.9409901301786723E-2</v>
      </c>
      <c r="O199">
        <v>0.10977473358714153</v>
      </c>
    </row>
    <row r="200" spans="1:15">
      <c r="A200" t="s">
        <v>277</v>
      </c>
      <c r="B200" t="s">
        <v>254</v>
      </c>
      <c r="C200">
        <v>220</v>
      </c>
      <c r="D200">
        <v>9.4659152129884065E-3</v>
      </c>
      <c r="E200">
        <v>0</v>
      </c>
      <c r="F200">
        <v>0.2735168459813882</v>
      </c>
      <c r="G200">
        <v>0.54430479651406627</v>
      </c>
      <c r="H200">
        <v>3.8419355951236078E-3</v>
      </c>
      <c r="I200">
        <v>2.8991691509527256E-3</v>
      </c>
      <c r="J200">
        <v>6.4899413488346394E-2</v>
      </c>
      <c r="K200">
        <v>4.2412465662167241E-2</v>
      </c>
      <c r="L200">
        <v>3.6582704004301234E-3</v>
      </c>
      <c r="M200">
        <v>0</v>
      </c>
      <c r="N200">
        <v>5.2729693635903574E-2</v>
      </c>
      <c r="O200">
        <v>5.3222003812591623E-2</v>
      </c>
    </row>
    <row r="201" spans="1:15">
      <c r="A201" t="s">
        <v>386</v>
      </c>
      <c r="B201" t="s">
        <v>254</v>
      </c>
      <c r="C201">
        <v>220</v>
      </c>
      <c r="D201">
        <v>1.137988763354107E-2</v>
      </c>
      <c r="E201">
        <v>0</v>
      </c>
      <c r="F201">
        <v>0.18104258432390183</v>
      </c>
      <c r="G201">
        <v>0.95685991164271444</v>
      </c>
      <c r="H201">
        <v>1.6234573909166172E-3</v>
      </c>
      <c r="I201">
        <v>5.8520278952911857E-4</v>
      </c>
      <c r="J201">
        <v>2.9321989056373579E-2</v>
      </c>
      <c r="K201">
        <v>0.14410793205792641</v>
      </c>
      <c r="L201">
        <v>0</v>
      </c>
      <c r="M201">
        <v>6.4497099104299897E-3</v>
      </c>
      <c r="N201">
        <v>3.4363513144651033E-2</v>
      </c>
      <c r="O201">
        <v>0.15903168796175643</v>
      </c>
    </row>
    <row r="202" spans="1:15">
      <c r="A202" t="s">
        <v>387</v>
      </c>
      <c r="B202" t="s">
        <v>254</v>
      </c>
      <c r="C202">
        <v>220</v>
      </c>
      <c r="D202">
        <v>5.4245908407835148E-3</v>
      </c>
      <c r="E202">
        <v>1.9960220711978368E-3</v>
      </c>
      <c r="F202">
        <v>0.13423402244146856</v>
      </c>
      <c r="G202">
        <v>0.95572603345566354</v>
      </c>
      <c r="H202">
        <v>0</v>
      </c>
      <c r="I202">
        <v>5.2534307483313144E-3</v>
      </c>
      <c r="J202">
        <v>3.4491610659817339E-2</v>
      </c>
      <c r="K202">
        <v>0.18495248034663045</v>
      </c>
      <c r="L202">
        <v>0</v>
      </c>
      <c r="M202">
        <v>4.956591653369714E-3</v>
      </c>
      <c r="N202">
        <v>2.2175865379531434E-2</v>
      </c>
      <c r="O202">
        <v>0.23463143762709263</v>
      </c>
    </row>
    <row r="203" spans="1:15">
      <c r="A203" t="s">
        <v>388</v>
      </c>
      <c r="B203" t="s">
        <v>254</v>
      </c>
      <c r="C203">
        <v>220</v>
      </c>
      <c r="D203">
        <v>2.8167718251465904E-3</v>
      </c>
      <c r="E203">
        <v>5.0002989139174428E-3</v>
      </c>
      <c r="F203">
        <v>0.13710179488376889</v>
      </c>
      <c r="G203">
        <v>0.97119968705604809</v>
      </c>
      <c r="H203">
        <v>0</v>
      </c>
      <c r="I203">
        <v>3.4586145320775353E-3</v>
      </c>
      <c r="J203">
        <v>3.4347172555883661E-2</v>
      </c>
      <c r="K203">
        <v>0.13923545322333569</v>
      </c>
      <c r="L203">
        <v>1.3813220351954992E-3</v>
      </c>
      <c r="M203">
        <v>0</v>
      </c>
      <c r="N203">
        <v>4.6241159505378084E-2</v>
      </c>
      <c r="O203">
        <v>0.14326674019997895</v>
      </c>
    </row>
    <row r="204" spans="1:15">
      <c r="A204" t="s">
        <v>388</v>
      </c>
      <c r="B204" t="s">
        <v>254</v>
      </c>
      <c r="C204">
        <v>220</v>
      </c>
      <c r="D204">
        <v>1.137988763354107E-2</v>
      </c>
      <c r="E204">
        <v>0</v>
      </c>
      <c r="F204">
        <v>0.18104258432390183</v>
      </c>
      <c r="G204">
        <v>0.95685991164271444</v>
      </c>
      <c r="H204">
        <v>1.6234573909166172E-3</v>
      </c>
      <c r="I204">
        <v>5.8520278952911857E-4</v>
      </c>
      <c r="J204">
        <v>2.9321989056373579E-2</v>
      </c>
      <c r="K204">
        <v>0.14410793205792641</v>
      </c>
      <c r="L204">
        <v>0</v>
      </c>
      <c r="M204">
        <v>6.4497099104299897E-3</v>
      </c>
      <c r="N204">
        <v>3.4363513144651033E-2</v>
      </c>
      <c r="O204">
        <v>0.15903168796175643</v>
      </c>
    </row>
    <row r="205" spans="1:15">
      <c r="A205" t="s">
        <v>388</v>
      </c>
      <c r="B205" t="s">
        <v>254</v>
      </c>
      <c r="C205">
        <v>500</v>
      </c>
      <c r="D205">
        <v>5.4245908407835148E-3</v>
      </c>
      <c r="E205">
        <v>1.9960220711978368E-3</v>
      </c>
      <c r="F205">
        <v>0.13423402244146856</v>
      </c>
      <c r="G205">
        <v>0.95572603345566354</v>
      </c>
      <c r="H205">
        <v>0</v>
      </c>
      <c r="I205">
        <v>5.2534307483313144E-3</v>
      </c>
      <c r="J205">
        <v>3.4491610659817339E-2</v>
      </c>
      <c r="K205">
        <v>0.18495248034663045</v>
      </c>
      <c r="L205">
        <v>0</v>
      </c>
      <c r="M205">
        <v>4.956591653369714E-3</v>
      </c>
      <c r="N205">
        <v>2.2175865379531434E-2</v>
      </c>
      <c r="O205">
        <v>0.23463143762709263</v>
      </c>
    </row>
    <row r="206" spans="1:15">
      <c r="A206" t="s">
        <v>279</v>
      </c>
      <c r="B206" t="s">
        <v>254</v>
      </c>
      <c r="C206">
        <v>220</v>
      </c>
      <c r="D206">
        <v>1.0861941978588575E-2</v>
      </c>
      <c r="E206">
        <v>0</v>
      </c>
      <c r="F206">
        <v>0.13746772959439071</v>
      </c>
      <c r="G206">
        <v>0.3506999537096675</v>
      </c>
      <c r="H206">
        <v>2.9546412892847299E-4</v>
      </c>
      <c r="I206">
        <v>5.2563276981744088E-3</v>
      </c>
      <c r="J206">
        <v>0</v>
      </c>
      <c r="K206">
        <v>1.3285302671402981E-2</v>
      </c>
      <c r="L206">
        <v>0</v>
      </c>
      <c r="M206">
        <v>8.6241149188442893E-3</v>
      </c>
      <c r="N206">
        <v>6.3481774655849393E-2</v>
      </c>
      <c r="O206">
        <v>3.6733200946183923E-2</v>
      </c>
    </row>
    <row r="207" spans="1:15">
      <c r="A207" t="s">
        <v>271</v>
      </c>
      <c r="B207" t="s">
        <v>254</v>
      </c>
      <c r="C207">
        <v>220</v>
      </c>
      <c r="D207">
        <v>5.4245908407835148E-3</v>
      </c>
      <c r="E207">
        <v>1.9960220711978368E-3</v>
      </c>
      <c r="F207">
        <v>0.13423402244146856</v>
      </c>
      <c r="G207">
        <v>0.95572603345566354</v>
      </c>
      <c r="H207">
        <v>0</v>
      </c>
      <c r="I207">
        <v>5.2534307483313144E-3</v>
      </c>
      <c r="J207">
        <v>3.4491610659817339E-2</v>
      </c>
      <c r="K207">
        <v>0.18495248034663045</v>
      </c>
      <c r="L207">
        <v>0</v>
      </c>
      <c r="M207">
        <v>4.956591653369714E-3</v>
      </c>
      <c r="N207">
        <v>2.2175865379531434E-2</v>
      </c>
      <c r="O207">
        <v>0.23463143762709263</v>
      </c>
    </row>
    <row r="208" spans="1:15">
      <c r="A208" t="s">
        <v>271</v>
      </c>
      <c r="B208" t="s">
        <v>254</v>
      </c>
      <c r="C208">
        <v>330</v>
      </c>
      <c r="D208">
        <v>5.4245908407835148E-3</v>
      </c>
      <c r="E208">
        <v>1.9960220711978368E-3</v>
      </c>
      <c r="F208">
        <v>0.13423402244146856</v>
      </c>
      <c r="G208">
        <v>0.95572603345566354</v>
      </c>
      <c r="H208">
        <v>0</v>
      </c>
      <c r="I208">
        <v>5.2534307483313144E-3</v>
      </c>
      <c r="J208">
        <v>3.4491610659817339E-2</v>
      </c>
      <c r="K208">
        <v>0.18495248034663045</v>
      </c>
      <c r="L208">
        <v>0</v>
      </c>
      <c r="M208">
        <v>4.956591653369714E-3</v>
      </c>
      <c r="N208">
        <v>2.2175865379531434E-2</v>
      </c>
      <c r="O208">
        <v>0.23463143762709263</v>
      </c>
    </row>
    <row r="209" spans="1:15">
      <c r="A209" t="s">
        <v>271</v>
      </c>
      <c r="B209" t="s">
        <v>254</v>
      </c>
      <c r="C209">
        <v>500</v>
      </c>
      <c r="D209">
        <v>5.4245908407835148E-3</v>
      </c>
      <c r="E209">
        <v>1.9960220711978368E-3</v>
      </c>
      <c r="F209">
        <v>0.13423402244146856</v>
      </c>
      <c r="G209">
        <v>0.95572603345566354</v>
      </c>
      <c r="H209">
        <v>0</v>
      </c>
      <c r="I209">
        <v>5.2534307483313144E-3</v>
      </c>
      <c r="J209">
        <v>3.4491610659817339E-2</v>
      </c>
      <c r="K209">
        <v>0.18495248034663045</v>
      </c>
      <c r="L209">
        <v>0</v>
      </c>
      <c r="M209">
        <v>4.956591653369714E-3</v>
      </c>
      <c r="N209">
        <v>2.2175865379531434E-2</v>
      </c>
      <c r="O209">
        <v>0.23463143762709263</v>
      </c>
    </row>
    <row r="210" spans="1:15">
      <c r="A210" t="s">
        <v>264</v>
      </c>
      <c r="B210" t="s">
        <v>254</v>
      </c>
      <c r="C210">
        <v>220</v>
      </c>
      <c r="D210">
        <v>2.8167718251465904E-3</v>
      </c>
      <c r="E210">
        <v>5.0002989139174428E-3</v>
      </c>
      <c r="F210">
        <v>0.13710179488376889</v>
      </c>
      <c r="G210">
        <v>0.97119968705604809</v>
      </c>
      <c r="H210">
        <v>0</v>
      </c>
      <c r="I210">
        <v>3.4586145320775353E-3</v>
      </c>
      <c r="J210">
        <v>3.4347172555883661E-2</v>
      </c>
      <c r="K210">
        <v>0.13923545322333569</v>
      </c>
      <c r="L210">
        <v>1.3813220351954992E-3</v>
      </c>
      <c r="M210">
        <v>0</v>
      </c>
      <c r="N210">
        <v>4.6241159505378084E-2</v>
      </c>
      <c r="O210">
        <v>0.14326674019997895</v>
      </c>
    </row>
    <row r="211" spans="1:15">
      <c r="A211" t="s">
        <v>272</v>
      </c>
      <c r="B211" t="s">
        <v>254</v>
      </c>
      <c r="C211">
        <v>500</v>
      </c>
      <c r="D211">
        <v>1.4903728861163434E-2</v>
      </c>
      <c r="E211">
        <v>0</v>
      </c>
      <c r="F211">
        <v>0.18288808876468843</v>
      </c>
      <c r="G211">
        <v>0.94141882758741346</v>
      </c>
      <c r="H211">
        <v>4.0508928052884535E-4</v>
      </c>
      <c r="I211">
        <v>2.1981538541007025E-3</v>
      </c>
      <c r="J211">
        <v>0</v>
      </c>
      <c r="K211">
        <v>0.10068559877599374</v>
      </c>
      <c r="L211">
        <v>3.3380067086546577E-3</v>
      </c>
      <c r="M211">
        <v>0</v>
      </c>
      <c r="N211">
        <v>1.7109631162869073E-2</v>
      </c>
      <c r="O211">
        <v>9.7011260686717921E-2</v>
      </c>
    </row>
    <row r="212" spans="1:15">
      <c r="A212" t="s">
        <v>389</v>
      </c>
      <c r="B212" t="s">
        <v>254</v>
      </c>
      <c r="C212">
        <v>500</v>
      </c>
      <c r="D212">
        <v>1.0369195160520654E-2</v>
      </c>
      <c r="E212">
        <v>0</v>
      </c>
      <c r="F212">
        <v>0.1354706654861205</v>
      </c>
      <c r="G212">
        <v>0.92658533384315866</v>
      </c>
      <c r="H212">
        <v>0</v>
      </c>
      <c r="I212">
        <v>6.3146177160422808E-3</v>
      </c>
      <c r="J212">
        <v>2.9069173907284928E-2</v>
      </c>
      <c r="K212">
        <v>0.16256954797307752</v>
      </c>
      <c r="L212">
        <v>9.2570010106204274E-4</v>
      </c>
      <c r="M212">
        <v>0</v>
      </c>
      <c r="N212">
        <v>2.9409901301786723E-2</v>
      </c>
      <c r="O212">
        <v>0.10977473358714153</v>
      </c>
    </row>
    <row r="213" spans="1:15">
      <c r="A213" t="s">
        <v>390</v>
      </c>
      <c r="B213" t="s">
        <v>254</v>
      </c>
      <c r="C213">
        <v>220</v>
      </c>
      <c r="D213">
        <v>5.4245908407835148E-3</v>
      </c>
      <c r="E213">
        <v>1.9960220711978368E-3</v>
      </c>
      <c r="F213">
        <v>0.13423402244146856</v>
      </c>
      <c r="G213">
        <v>0.95572603345566354</v>
      </c>
      <c r="H213">
        <v>0</v>
      </c>
      <c r="I213">
        <v>5.2534307483313144E-3</v>
      </c>
      <c r="J213">
        <v>3.4491610659817339E-2</v>
      </c>
      <c r="K213">
        <v>0.18495248034663045</v>
      </c>
      <c r="L213">
        <v>0</v>
      </c>
      <c r="M213">
        <v>4.956591653369714E-3</v>
      </c>
      <c r="N213">
        <v>2.2175865379531434E-2</v>
      </c>
      <c r="O213">
        <v>0.23463143762709263</v>
      </c>
    </row>
    <row r="214" spans="1:15">
      <c r="A214" t="s">
        <v>273</v>
      </c>
      <c r="B214" t="s">
        <v>254</v>
      </c>
      <c r="C214">
        <v>220</v>
      </c>
      <c r="D214">
        <v>3.9577649170963606E-3</v>
      </c>
      <c r="E214">
        <v>6.0026801394749722E-3</v>
      </c>
      <c r="F214">
        <v>0.15086029613205876</v>
      </c>
      <c r="G214">
        <v>0.77158021683661071</v>
      </c>
      <c r="H214">
        <v>1.8523881559945313E-3</v>
      </c>
      <c r="I214">
        <v>0</v>
      </c>
      <c r="J214">
        <v>3.3213748485254664E-2</v>
      </c>
      <c r="K214">
        <v>0.14288485179477109</v>
      </c>
      <c r="L214">
        <v>0</v>
      </c>
      <c r="M214">
        <v>7.1821909623516079E-3</v>
      </c>
      <c r="N214">
        <v>3.003461507974688E-2</v>
      </c>
      <c r="O214">
        <v>8.9936296199888105E-2</v>
      </c>
    </row>
    <row r="215" spans="1:15">
      <c r="A215" t="s">
        <v>265</v>
      </c>
      <c r="B215" t="s">
        <v>254</v>
      </c>
      <c r="C215">
        <v>220</v>
      </c>
      <c r="D215">
        <v>5.3932618130290077E-3</v>
      </c>
      <c r="E215">
        <v>6.7566023749210716E-4</v>
      </c>
      <c r="F215">
        <v>0.18444122256172971</v>
      </c>
      <c r="G215">
        <v>1</v>
      </c>
      <c r="H215">
        <v>1.7128708586954524E-3</v>
      </c>
      <c r="I215">
        <v>0</v>
      </c>
      <c r="J215">
        <v>1.1156667256283135E-3</v>
      </c>
      <c r="K215">
        <v>0.126572852355262</v>
      </c>
      <c r="L215">
        <v>0</v>
      </c>
      <c r="M215">
        <v>2.2114674967076177E-3</v>
      </c>
      <c r="N215">
        <v>5.4940971539705702E-2</v>
      </c>
      <c r="O215">
        <v>0.20623382459094908</v>
      </c>
    </row>
    <row r="216" spans="1:15">
      <c r="A216" t="s">
        <v>265</v>
      </c>
      <c r="B216" t="s">
        <v>254</v>
      </c>
      <c r="C216">
        <v>220</v>
      </c>
      <c r="D216">
        <v>5.3932618130290077E-3</v>
      </c>
      <c r="E216">
        <v>6.7566023749210716E-4</v>
      </c>
      <c r="F216">
        <v>0.18444122256172971</v>
      </c>
      <c r="G216">
        <v>1</v>
      </c>
      <c r="H216">
        <v>1.7128708586954524E-3</v>
      </c>
      <c r="I216">
        <v>0</v>
      </c>
      <c r="J216">
        <v>1.1156667256283135E-3</v>
      </c>
      <c r="K216">
        <v>0.126572852355262</v>
      </c>
      <c r="L216">
        <v>0</v>
      </c>
      <c r="M216">
        <v>2.2114674967076177E-3</v>
      </c>
      <c r="N216">
        <v>5.4940971539705702E-2</v>
      </c>
      <c r="O216">
        <v>0.20623382459094908</v>
      </c>
    </row>
    <row r="217" spans="1:15">
      <c r="A217" t="s">
        <v>265</v>
      </c>
      <c r="B217" t="s">
        <v>254</v>
      </c>
      <c r="C217">
        <v>220</v>
      </c>
      <c r="D217">
        <v>5.3932618130290077E-3</v>
      </c>
      <c r="E217">
        <v>6.7566023749210716E-4</v>
      </c>
      <c r="F217">
        <v>0.18444122256172971</v>
      </c>
      <c r="G217">
        <v>1</v>
      </c>
      <c r="H217">
        <v>1.7128708586954524E-3</v>
      </c>
      <c r="I217">
        <v>0</v>
      </c>
      <c r="J217">
        <v>1.1156667256283135E-3</v>
      </c>
      <c r="K217">
        <v>0.126572852355262</v>
      </c>
      <c r="L217">
        <v>0</v>
      </c>
      <c r="M217">
        <v>2.2114674967076177E-3</v>
      </c>
      <c r="N217">
        <v>5.4940971539705702E-2</v>
      </c>
      <c r="O217">
        <v>0.20623382459094908</v>
      </c>
    </row>
    <row r="218" spans="1:15">
      <c r="A218" t="s">
        <v>265</v>
      </c>
      <c r="B218" t="s">
        <v>254</v>
      </c>
      <c r="C218">
        <v>66</v>
      </c>
      <c r="D218">
        <v>5.3932618130290077E-3</v>
      </c>
      <c r="E218">
        <v>6.7566023749210716E-4</v>
      </c>
      <c r="F218">
        <v>0.18444122256172971</v>
      </c>
      <c r="G218">
        <v>1</v>
      </c>
      <c r="H218">
        <v>1.7128708586954524E-3</v>
      </c>
      <c r="I218">
        <v>0</v>
      </c>
      <c r="J218">
        <v>1.1156667256283135E-3</v>
      </c>
      <c r="K218">
        <v>0.126572852355262</v>
      </c>
      <c r="L218">
        <v>0</v>
      </c>
      <c r="M218">
        <v>2.2114674967076177E-3</v>
      </c>
      <c r="N218">
        <v>5.4940971539705702E-2</v>
      </c>
      <c r="O218">
        <v>0.20623382459094908</v>
      </c>
    </row>
    <row r="219" spans="1:15">
      <c r="A219" t="s">
        <v>391</v>
      </c>
      <c r="B219" t="s">
        <v>254</v>
      </c>
      <c r="C219">
        <v>220</v>
      </c>
      <c r="D219">
        <v>1.137988763354107E-2</v>
      </c>
      <c r="E219">
        <v>0</v>
      </c>
      <c r="F219">
        <v>0.18104258432390183</v>
      </c>
      <c r="G219">
        <v>0.95685991164271444</v>
      </c>
      <c r="H219">
        <v>1.6234573909166172E-3</v>
      </c>
      <c r="I219">
        <v>5.8520278952911857E-4</v>
      </c>
      <c r="J219">
        <v>2.9321989056373579E-2</v>
      </c>
      <c r="K219">
        <v>0.14410793205792641</v>
      </c>
      <c r="L219">
        <v>0</v>
      </c>
      <c r="M219">
        <v>6.4497099104299897E-3</v>
      </c>
      <c r="N219">
        <v>3.4363513144651033E-2</v>
      </c>
      <c r="O219">
        <v>0.15903168796175643</v>
      </c>
    </row>
    <row r="220" spans="1:15">
      <c r="A220" t="s">
        <v>278</v>
      </c>
      <c r="B220" t="s">
        <v>254</v>
      </c>
      <c r="C220">
        <v>220</v>
      </c>
      <c r="D220">
        <v>4.6700781347206784E-3</v>
      </c>
      <c r="E220">
        <v>4.7199633079670128E-3</v>
      </c>
      <c r="F220">
        <v>0.19967065271800638</v>
      </c>
      <c r="G220">
        <v>0.50472123816878922</v>
      </c>
      <c r="H220">
        <v>0</v>
      </c>
      <c r="I220">
        <v>7.2549287373475848E-3</v>
      </c>
      <c r="J220">
        <v>9.815933953994313E-2</v>
      </c>
      <c r="K220">
        <v>3.126615131739021E-2</v>
      </c>
      <c r="L220">
        <v>2.5142723672564329E-3</v>
      </c>
      <c r="M220">
        <v>1.9310783178952107E-3</v>
      </c>
      <c r="N220">
        <v>2.2039871738573441E-2</v>
      </c>
      <c r="O220">
        <v>6.9656442203757885E-2</v>
      </c>
    </row>
    <row r="221" spans="1:15">
      <c r="A221" t="s">
        <v>392</v>
      </c>
      <c r="B221" t="s">
        <v>254</v>
      </c>
      <c r="C221">
        <v>220</v>
      </c>
      <c r="D221">
        <v>1.3457869385436368E-3</v>
      </c>
      <c r="E221">
        <v>5.9977786970426394E-3</v>
      </c>
      <c r="F221">
        <v>0.18124228461941594</v>
      </c>
      <c r="G221">
        <v>0.93608259869795152</v>
      </c>
      <c r="H221">
        <v>6.5652701656671269E-4</v>
      </c>
      <c r="I221">
        <v>1.1421764928856418E-3</v>
      </c>
      <c r="J221">
        <v>3.3762870081617199E-2</v>
      </c>
      <c r="K221">
        <v>0.18063418644039103</v>
      </c>
      <c r="L221">
        <v>0</v>
      </c>
      <c r="M221">
        <v>2.8699842491832755E-3</v>
      </c>
      <c r="N221">
        <v>4.255380459652585E-2</v>
      </c>
      <c r="O221">
        <v>8.1462658102177565E-2</v>
      </c>
    </row>
    <row r="222" spans="1:15">
      <c r="A222" t="s">
        <v>255</v>
      </c>
      <c r="B222" t="s">
        <v>254</v>
      </c>
      <c r="C222">
        <v>330</v>
      </c>
      <c r="D222">
        <v>1.3175959528582507E-2</v>
      </c>
      <c r="E222">
        <v>3.1375330644169852E-4</v>
      </c>
      <c r="F222">
        <v>0.1307224540550222</v>
      </c>
      <c r="G222">
        <v>0.36297566765903111</v>
      </c>
      <c r="H222">
        <v>2.1662655865505817E-3</v>
      </c>
      <c r="I222">
        <v>4.6169729720128974E-4</v>
      </c>
      <c r="J222">
        <v>3.3592926351599897E-2</v>
      </c>
      <c r="K222">
        <v>5.672398829781938E-3</v>
      </c>
      <c r="L222">
        <v>1.84566911217338E-3</v>
      </c>
      <c r="M222">
        <v>0</v>
      </c>
      <c r="N222">
        <v>0</v>
      </c>
      <c r="O222">
        <v>1.3038081585455658E-2</v>
      </c>
    </row>
    <row r="223" spans="1:15">
      <c r="A223" t="s">
        <v>266</v>
      </c>
      <c r="B223" t="s">
        <v>254</v>
      </c>
      <c r="C223">
        <v>220</v>
      </c>
      <c r="D223">
        <v>1.2001901759685482E-2</v>
      </c>
      <c r="E223">
        <v>0</v>
      </c>
      <c r="F223">
        <v>0.1810347608674637</v>
      </c>
      <c r="G223">
        <v>0.93215281974543174</v>
      </c>
      <c r="H223">
        <v>2.0587848558319068E-3</v>
      </c>
      <c r="I223">
        <v>2.086123857717755E-3</v>
      </c>
      <c r="J223">
        <v>3.3963944827829592E-2</v>
      </c>
      <c r="K223">
        <v>0.10948075016904191</v>
      </c>
      <c r="L223">
        <v>4.1647974162756958E-3</v>
      </c>
      <c r="M223">
        <v>1.8984853983594473E-3</v>
      </c>
      <c r="N223">
        <v>2.9568972182389061E-2</v>
      </c>
      <c r="O223">
        <v>0.20692675522209511</v>
      </c>
    </row>
    <row r="224" spans="1:15">
      <c r="A224" t="s">
        <v>393</v>
      </c>
      <c r="B224" t="s">
        <v>182</v>
      </c>
      <c r="C224">
        <v>110</v>
      </c>
      <c r="D224">
        <v>0.22438783035885532</v>
      </c>
      <c r="E224">
        <v>0.99535575760744277</v>
      </c>
      <c r="F224">
        <v>0</v>
      </c>
      <c r="G224">
        <v>3.815402957827172E-3</v>
      </c>
      <c r="H224">
        <v>1.4119801136527246E-2</v>
      </c>
      <c r="I224">
        <v>4.7864110669708013E-2</v>
      </c>
      <c r="J224">
        <v>3.3736707963196812E-2</v>
      </c>
      <c r="K224">
        <v>0</v>
      </c>
      <c r="L224">
        <v>6.3859530665667394E-2</v>
      </c>
      <c r="M224">
        <v>0.35103134263131702</v>
      </c>
      <c r="N224">
        <v>2.8779205185800207E-2</v>
      </c>
      <c r="O224">
        <v>0</v>
      </c>
    </row>
    <row r="225" spans="1:15">
      <c r="A225" t="s">
        <v>393</v>
      </c>
      <c r="B225" t="s">
        <v>182</v>
      </c>
      <c r="C225">
        <v>275</v>
      </c>
      <c r="D225">
        <v>0.21752181435162793</v>
      </c>
      <c r="E225">
        <v>1</v>
      </c>
      <c r="F225">
        <v>0</v>
      </c>
      <c r="G225">
        <v>0</v>
      </c>
      <c r="H225">
        <v>1.9024865699622005E-2</v>
      </c>
      <c r="I225">
        <v>4.4990403906139675E-2</v>
      </c>
      <c r="J225">
        <v>3.3815888623534615E-4</v>
      </c>
      <c r="K225">
        <v>0</v>
      </c>
      <c r="L225">
        <v>5.9878723842486957E-2</v>
      </c>
      <c r="M225">
        <v>0.33230966840879833</v>
      </c>
      <c r="N225">
        <v>2.8666786746320328E-2</v>
      </c>
      <c r="O225">
        <v>0</v>
      </c>
    </row>
    <row r="226" spans="1:15">
      <c r="A226" t="s">
        <v>394</v>
      </c>
      <c r="B226" t="s">
        <v>182</v>
      </c>
      <c r="C226">
        <v>132</v>
      </c>
      <c r="D226">
        <v>0.14271610408278387</v>
      </c>
      <c r="E226">
        <v>0.95679397874731331</v>
      </c>
      <c r="F226">
        <v>5.2134916289359066E-3</v>
      </c>
      <c r="G226">
        <v>0</v>
      </c>
      <c r="H226">
        <v>1.9078427785774312E-2</v>
      </c>
      <c r="I226">
        <v>0.10048935361240748</v>
      </c>
      <c r="J226">
        <v>3.3724013305242641E-2</v>
      </c>
      <c r="K226">
        <v>0</v>
      </c>
      <c r="L226">
        <v>4.0571624040623436E-2</v>
      </c>
      <c r="M226">
        <v>0.15406638199562933</v>
      </c>
      <c r="N226">
        <v>1.3828140960622766E-3</v>
      </c>
      <c r="O226">
        <v>0</v>
      </c>
    </row>
    <row r="227" spans="1:15">
      <c r="A227" t="s">
        <v>395</v>
      </c>
      <c r="B227" t="s">
        <v>182</v>
      </c>
      <c r="C227">
        <v>132</v>
      </c>
      <c r="D227">
        <v>0.22673457105977129</v>
      </c>
      <c r="E227">
        <v>0.99254638894531244</v>
      </c>
      <c r="F227">
        <v>0</v>
      </c>
      <c r="G227">
        <v>2.3053319209405031E-2</v>
      </c>
      <c r="H227">
        <v>1.559486500092344E-2</v>
      </c>
      <c r="I227">
        <v>4.5075947175992059E-2</v>
      </c>
      <c r="J227">
        <v>3.3467422678082982E-2</v>
      </c>
      <c r="K227">
        <v>0</v>
      </c>
      <c r="L227">
        <v>7.0838233786299998E-2</v>
      </c>
      <c r="M227">
        <v>0.33760681407486043</v>
      </c>
      <c r="N227">
        <v>3.5902404386846942E-2</v>
      </c>
      <c r="O227">
        <v>0</v>
      </c>
    </row>
    <row r="228" spans="1:15">
      <c r="A228" t="s">
        <v>396</v>
      </c>
      <c r="B228" t="s">
        <v>182</v>
      </c>
      <c r="C228">
        <v>132</v>
      </c>
      <c r="D228">
        <v>0.14988225725984677</v>
      </c>
      <c r="E228">
        <v>0.96015619136903119</v>
      </c>
      <c r="F228">
        <v>0</v>
      </c>
      <c r="G228">
        <v>0</v>
      </c>
      <c r="H228">
        <v>2.4753393779039762E-2</v>
      </c>
      <c r="I228">
        <v>5.5520049828269601E-2</v>
      </c>
      <c r="J228">
        <v>0</v>
      </c>
      <c r="K228">
        <v>0</v>
      </c>
      <c r="L228">
        <v>6.7474175156451127E-2</v>
      </c>
      <c r="M228">
        <v>0.23642155334338577</v>
      </c>
      <c r="N228">
        <v>3.7053391950913277E-2</v>
      </c>
      <c r="O228">
        <v>0</v>
      </c>
    </row>
    <row r="229" spans="1:15">
      <c r="A229" t="s">
        <v>397</v>
      </c>
      <c r="B229" t="s">
        <v>182</v>
      </c>
      <c r="C229">
        <v>132</v>
      </c>
      <c r="D229">
        <v>0.14291868630127438</v>
      </c>
      <c r="E229">
        <v>0.95889655220461834</v>
      </c>
      <c r="F229">
        <v>0</v>
      </c>
      <c r="G229">
        <v>0</v>
      </c>
      <c r="H229">
        <v>1.733865785286812E-2</v>
      </c>
      <c r="I229">
        <v>5.4187209812111017E-2</v>
      </c>
      <c r="J229">
        <v>3.3532253621466807E-2</v>
      </c>
      <c r="K229">
        <v>0</v>
      </c>
      <c r="L229">
        <v>6.2538986227302015E-2</v>
      </c>
      <c r="M229">
        <v>0.11846303560667275</v>
      </c>
      <c r="N229">
        <v>3.6770942381129892E-2</v>
      </c>
      <c r="O229">
        <v>8.3681394780360224E-3</v>
      </c>
    </row>
    <row r="230" spans="1:15">
      <c r="A230" t="s">
        <v>398</v>
      </c>
      <c r="B230" t="s">
        <v>182</v>
      </c>
      <c r="C230">
        <v>110</v>
      </c>
      <c r="D230">
        <v>0.22438783035885532</v>
      </c>
      <c r="E230">
        <v>0.99535575760744277</v>
      </c>
      <c r="F230">
        <v>0</v>
      </c>
      <c r="G230">
        <v>3.815402957827172E-3</v>
      </c>
      <c r="H230">
        <v>1.4119801136527246E-2</v>
      </c>
      <c r="I230">
        <v>4.7864110669708013E-2</v>
      </c>
      <c r="J230">
        <v>3.3736707963196812E-2</v>
      </c>
      <c r="K230">
        <v>0</v>
      </c>
      <c r="L230">
        <v>6.3859530665667394E-2</v>
      </c>
      <c r="M230">
        <v>0.35103134263131702</v>
      </c>
      <c r="N230">
        <v>2.8779205185800207E-2</v>
      </c>
      <c r="O230">
        <v>0</v>
      </c>
    </row>
    <row r="231" spans="1:15">
      <c r="A231" t="s">
        <v>398</v>
      </c>
      <c r="B231" t="s">
        <v>182</v>
      </c>
      <c r="C231">
        <v>275</v>
      </c>
      <c r="D231">
        <v>0.22496458622417631</v>
      </c>
      <c r="E231">
        <v>0.99045355874845253</v>
      </c>
      <c r="F231">
        <v>0</v>
      </c>
      <c r="G231">
        <v>0</v>
      </c>
      <c r="H231">
        <v>1.545006063554716E-2</v>
      </c>
      <c r="I231">
        <v>4.9021522146920057E-2</v>
      </c>
      <c r="J231">
        <v>2.87274880186092E-2</v>
      </c>
      <c r="K231">
        <v>0</v>
      </c>
      <c r="L231">
        <v>6.2071753063574514E-2</v>
      </c>
      <c r="M231">
        <v>0.30802326971158284</v>
      </c>
      <c r="N231">
        <v>3.389518301012797E-2</v>
      </c>
      <c r="O231">
        <v>0</v>
      </c>
    </row>
    <row r="232" spans="1:15">
      <c r="A232" t="s">
        <v>399</v>
      </c>
      <c r="B232" t="s">
        <v>182</v>
      </c>
      <c r="C232">
        <v>132</v>
      </c>
      <c r="D232">
        <v>0.14988225725984677</v>
      </c>
      <c r="E232">
        <v>0.96015619136903119</v>
      </c>
      <c r="F232">
        <v>0</v>
      </c>
      <c r="G232">
        <v>0</v>
      </c>
      <c r="H232">
        <v>2.4753393779039762E-2</v>
      </c>
      <c r="I232">
        <v>5.5520049828269601E-2</v>
      </c>
      <c r="J232">
        <v>0</v>
      </c>
      <c r="K232">
        <v>0</v>
      </c>
      <c r="L232">
        <v>6.7474175156451127E-2</v>
      </c>
      <c r="M232">
        <v>0.23642155334338577</v>
      </c>
      <c r="N232">
        <v>3.7053391950913277E-2</v>
      </c>
      <c r="O232">
        <v>0</v>
      </c>
    </row>
    <row r="233" spans="1:15">
      <c r="A233" t="s">
        <v>400</v>
      </c>
      <c r="B233" t="s">
        <v>182</v>
      </c>
      <c r="C233">
        <v>110</v>
      </c>
      <c r="D233">
        <v>0.22438783035885532</v>
      </c>
      <c r="E233">
        <v>0.99535575760744277</v>
      </c>
      <c r="F233">
        <v>0</v>
      </c>
      <c r="G233">
        <v>3.815402957827172E-3</v>
      </c>
      <c r="H233">
        <v>1.4119801136527246E-2</v>
      </c>
      <c r="I233">
        <v>4.7864110669708013E-2</v>
      </c>
      <c r="J233">
        <v>3.3736707963196812E-2</v>
      </c>
      <c r="K233">
        <v>0</v>
      </c>
      <c r="L233">
        <v>6.3859530665667394E-2</v>
      </c>
      <c r="M233">
        <v>0.35103134263131702</v>
      </c>
      <c r="N233">
        <v>2.8779205185800207E-2</v>
      </c>
      <c r="O233">
        <v>0</v>
      </c>
    </row>
    <row r="234" spans="1:15">
      <c r="A234" t="s">
        <v>400</v>
      </c>
      <c r="B234" t="s">
        <v>182</v>
      </c>
      <c r="C234">
        <v>275</v>
      </c>
      <c r="D234">
        <v>0.21752181435162793</v>
      </c>
      <c r="E234">
        <v>1</v>
      </c>
      <c r="F234">
        <v>0</v>
      </c>
      <c r="G234">
        <v>0</v>
      </c>
      <c r="H234">
        <v>1.9024865699622005E-2</v>
      </c>
      <c r="I234">
        <v>4.4990403906139675E-2</v>
      </c>
      <c r="J234">
        <v>3.3815888623534615E-4</v>
      </c>
      <c r="K234">
        <v>0</v>
      </c>
      <c r="L234">
        <v>5.9878723842486957E-2</v>
      </c>
      <c r="M234">
        <v>0.33230966840879833</v>
      </c>
      <c r="N234">
        <v>2.8666786746320328E-2</v>
      </c>
      <c r="O234">
        <v>0</v>
      </c>
    </row>
    <row r="235" spans="1:15">
      <c r="A235" t="s">
        <v>197</v>
      </c>
      <c r="B235" t="s">
        <v>182</v>
      </c>
      <c r="C235">
        <v>275</v>
      </c>
      <c r="D235">
        <v>0.21752181435162793</v>
      </c>
      <c r="E235">
        <v>1</v>
      </c>
      <c r="F235">
        <v>0</v>
      </c>
      <c r="G235">
        <v>0</v>
      </c>
      <c r="H235">
        <v>1.9024865699622005E-2</v>
      </c>
      <c r="I235">
        <v>4.4990403906139675E-2</v>
      </c>
      <c r="J235">
        <v>3.3815888623534615E-4</v>
      </c>
      <c r="K235">
        <v>0</v>
      </c>
      <c r="L235">
        <v>5.9878723842486957E-2</v>
      </c>
      <c r="M235">
        <v>0.33230966840879833</v>
      </c>
      <c r="N235">
        <v>2.8666786746320328E-2</v>
      </c>
      <c r="O235">
        <v>0</v>
      </c>
    </row>
    <row r="236" spans="1:15">
      <c r="A236" t="s">
        <v>401</v>
      </c>
      <c r="B236" t="s">
        <v>182</v>
      </c>
      <c r="C236">
        <v>132</v>
      </c>
      <c r="D236">
        <v>0.14291868630127438</v>
      </c>
      <c r="E236">
        <v>0.95889655220461834</v>
      </c>
      <c r="F236">
        <v>0</v>
      </c>
      <c r="G236">
        <v>0</v>
      </c>
      <c r="H236">
        <v>1.733865785286812E-2</v>
      </c>
      <c r="I236">
        <v>5.4187209812111017E-2</v>
      </c>
      <c r="J236">
        <v>3.3532253621466807E-2</v>
      </c>
      <c r="K236">
        <v>0</v>
      </c>
      <c r="L236">
        <v>6.2538986227302015E-2</v>
      </c>
      <c r="M236">
        <v>0.11846303560667275</v>
      </c>
      <c r="N236">
        <v>3.6770942381129892E-2</v>
      </c>
      <c r="O236">
        <v>8.3681394780360224E-3</v>
      </c>
    </row>
    <row r="237" spans="1:15">
      <c r="A237" t="s">
        <v>185</v>
      </c>
      <c r="B237" t="s">
        <v>182</v>
      </c>
      <c r="C237">
        <v>132</v>
      </c>
      <c r="D237">
        <v>0.13963395173029847</v>
      </c>
      <c r="E237">
        <v>0.95859955116094808</v>
      </c>
      <c r="F237">
        <v>4.9051768246462582E-3</v>
      </c>
      <c r="G237">
        <v>0</v>
      </c>
      <c r="H237">
        <v>2.6783758824882556E-2</v>
      </c>
      <c r="I237">
        <v>4.9147014474194228E-2</v>
      </c>
      <c r="J237">
        <v>3.3676156809880016E-2</v>
      </c>
      <c r="K237">
        <v>0</v>
      </c>
      <c r="L237">
        <v>6.2983361012147451E-2</v>
      </c>
      <c r="M237">
        <v>0.20121666860556323</v>
      </c>
      <c r="N237">
        <v>3.6893874807564425E-2</v>
      </c>
      <c r="O237">
        <v>9.2163735558533602E-4</v>
      </c>
    </row>
    <row r="238" spans="1:15">
      <c r="A238" t="s">
        <v>185</v>
      </c>
      <c r="B238" t="s">
        <v>182</v>
      </c>
      <c r="C238">
        <v>275</v>
      </c>
      <c r="D238">
        <v>0.13963395173029847</v>
      </c>
      <c r="E238">
        <v>0.95859955116094808</v>
      </c>
      <c r="F238">
        <v>4.9051768246462582E-3</v>
      </c>
      <c r="G238">
        <v>0</v>
      </c>
      <c r="H238">
        <v>2.6783758824882556E-2</v>
      </c>
      <c r="I238">
        <v>4.9147014474194228E-2</v>
      </c>
      <c r="J238">
        <v>3.3676156809880016E-2</v>
      </c>
      <c r="K238">
        <v>0</v>
      </c>
      <c r="L238">
        <v>6.2983361012147451E-2</v>
      </c>
      <c r="M238">
        <v>0.20121666860556323</v>
      </c>
      <c r="N238">
        <v>3.6893874807564425E-2</v>
      </c>
      <c r="O238">
        <v>9.2163735558533602E-4</v>
      </c>
    </row>
    <row r="239" spans="1:15">
      <c r="A239" t="s">
        <v>402</v>
      </c>
      <c r="B239" t="s">
        <v>182</v>
      </c>
      <c r="C239">
        <v>132</v>
      </c>
      <c r="D239">
        <v>0.14470489571333134</v>
      </c>
      <c r="E239">
        <v>0.97516915738355392</v>
      </c>
      <c r="F239">
        <v>5.6955561670034406E-3</v>
      </c>
      <c r="G239">
        <v>0</v>
      </c>
      <c r="H239">
        <v>2.0061182882405236E-2</v>
      </c>
      <c r="I239">
        <v>3.8031643613548466E-2</v>
      </c>
      <c r="J239">
        <v>2.8915048836390466E-2</v>
      </c>
      <c r="K239">
        <v>0</v>
      </c>
      <c r="L239">
        <v>5.8148400278211394E-2</v>
      </c>
      <c r="M239">
        <v>0.23550941971929562</v>
      </c>
      <c r="N239">
        <v>0</v>
      </c>
      <c r="O239">
        <v>0</v>
      </c>
    </row>
    <row r="240" spans="1:15">
      <c r="A240" t="s">
        <v>402</v>
      </c>
      <c r="B240" t="s">
        <v>182</v>
      </c>
      <c r="C240">
        <v>275</v>
      </c>
      <c r="D240">
        <v>0.14470489571333134</v>
      </c>
      <c r="E240">
        <v>0.97516915738355392</v>
      </c>
      <c r="F240">
        <v>5.6955561670034406E-3</v>
      </c>
      <c r="G240">
        <v>0</v>
      </c>
      <c r="H240">
        <v>2.0061182882405236E-2</v>
      </c>
      <c r="I240">
        <v>3.8031643613548466E-2</v>
      </c>
      <c r="J240">
        <v>2.8915048836390466E-2</v>
      </c>
      <c r="K240">
        <v>0</v>
      </c>
      <c r="L240">
        <v>5.8148400278211394E-2</v>
      </c>
      <c r="M240">
        <v>0.23550941971929562</v>
      </c>
      <c r="N240">
        <v>0</v>
      </c>
      <c r="O240">
        <v>0</v>
      </c>
    </row>
    <row r="241" spans="1:15">
      <c r="A241" t="s">
        <v>403</v>
      </c>
      <c r="B241" t="s">
        <v>182</v>
      </c>
      <c r="C241">
        <v>275</v>
      </c>
      <c r="D241">
        <v>0.22201080374952797</v>
      </c>
      <c r="E241">
        <v>0.91360989191367181</v>
      </c>
      <c r="F241">
        <v>0</v>
      </c>
      <c r="G241">
        <v>2.8802151404818666E-2</v>
      </c>
      <c r="H241">
        <v>1.53023467383706E-2</v>
      </c>
      <c r="I241">
        <v>4.7828168952082341E-2</v>
      </c>
      <c r="J241">
        <v>3.3641107662168601E-2</v>
      </c>
      <c r="K241">
        <v>0</v>
      </c>
      <c r="L241">
        <v>4.9204776319484569E-2</v>
      </c>
      <c r="M241">
        <v>0.11120500077074268</v>
      </c>
      <c r="N241">
        <v>3.4449774947769317E-2</v>
      </c>
      <c r="O241">
        <v>0</v>
      </c>
    </row>
    <row r="242" spans="1:15">
      <c r="A242" t="s">
        <v>403</v>
      </c>
      <c r="B242" t="s">
        <v>182</v>
      </c>
      <c r="C242">
        <v>330</v>
      </c>
      <c r="D242">
        <v>0.23712814802011045</v>
      </c>
      <c r="E242">
        <v>0.54308248467139486</v>
      </c>
      <c r="F242">
        <v>0</v>
      </c>
      <c r="G242">
        <v>2.1476978615493192E-2</v>
      </c>
      <c r="H242">
        <v>1.3707268874579414E-2</v>
      </c>
      <c r="I242">
        <v>4.7020832505751765E-2</v>
      </c>
      <c r="J242">
        <v>3.3346822877746631E-2</v>
      </c>
      <c r="K242">
        <v>0</v>
      </c>
      <c r="L242">
        <v>6.9854681323345227E-2</v>
      </c>
      <c r="M242">
        <v>0.12336238356471305</v>
      </c>
      <c r="N242">
        <v>3.405952680461051E-2</v>
      </c>
      <c r="O242">
        <v>1.0852957191313979E-3</v>
      </c>
    </row>
    <row r="243" spans="1:15">
      <c r="A243" t="s">
        <v>186</v>
      </c>
      <c r="B243" t="s">
        <v>182</v>
      </c>
      <c r="C243">
        <v>275</v>
      </c>
      <c r="D243">
        <v>0.14470900954884972</v>
      </c>
      <c r="E243">
        <v>0.9581177676503142</v>
      </c>
      <c r="F243">
        <v>0</v>
      </c>
      <c r="G243">
        <v>0</v>
      </c>
      <c r="H243">
        <v>2.4066618272997688E-2</v>
      </c>
      <c r="I243">
        <v>5.8009945806028966E-2</v>
      </c>
      <c r="J243">
        <v>0</v>
      </c>
      <c r="K243">
        <v>0</v>
      </c>
      <c r="L243">
        <v>7.0045990096823288E-2</v>
      </c>
      <c r="M243">
        <v>0.27053915920883576</v>
      </c>
      <c r="N243">
        <v>3.6883180559194116E-2</v>
      </c>
      <c r="O243">
        <v>0</v>
      </c>
    </row>
    <row r="244" spans="1:15">
      <c r="A244" t="s">
        <v>181</v>
      </c>
      <c r="B244" t="s">
        <v>182</v>
      </c>
      <c r="C244">
        <v>132</v>
      </c>
      <c r="D244">
        <v>0.23508337516091726</v>
      </c>
      <c r="E244">
        <v>0.66094883672240201</v>
      </c>
      <c r="F244">
        <v>0</v>
      </c>
      <c r="G244">
        <v>0</v>
      </c>
      <c r="H244">
        <v>1.585909602061732E-2</v>
      </c>
      <c r="I244">
        <v>4.6853018525406694E-2</v>
      </c>
      <c r="J244">
        <v>2.0865010858594886E-4</v>
      </c>
      <c r="K244">
        <v>0</v>
      </c>
      <c r="L244">
        <v>5.0091234526235394E-2</v>
      </c>
      <c r="M244">
        <v>0.11118654914044483</v>
      </c>
      <c r="N244">
        <v>3.3377562530405407E-2</v>
      </c>
      <c r="O244">
        <v>1.7844678312184104E-3</v>
      </c>
    </row>
    <row r="245" spans="1:15">
      <c r="A245" t="s">
        <v>181</v>
      </c>
      <c r="B245" t="s">
        <v>182</v>
      </c>
      <c r="C245">
        <v>330</v>
      </c>
      <c r="D245">
        <v>0.23508337516091726</v>
      </c>
      <c r="E245">
        <v>0.66094883672240201</v>
      </c>
      <c r="F245">
        <v>0</v>
      </c>
      <c r="G245">
        <v>0</v>
      </c>
      <c r="H245">
        <v>1.585909602061732E-2</v>
      </c>
      <c r="I245">
        <v>4.6853018525406694E-2</v>
      </c>
      <c r="J245">
        <v>2.0865010858594886E-4</v>
      </c>
      <c r="K245">
        <v>0</v>
      </c>
      <c r="L245">
        <v>5.0091234526235394E-2</v>
      </c>
      <c r="M245">
        <v>0.11118654914044483</v>
      </c>
      <c r="N245">
        <v>3.3377562530405407E-2</v>
      </c>
      <c r="O245">
        <v>1.7844678312184104E-3</v>
      </c>
    </row>
    <row r="246" spans="1:15">
      <c r="A246" t="s">
        <v>212</v>
      </c>
      <c r="B246" t="s">
        <v>182</v>
      </c>
      <c r="C246">
        <v>132</v>
      </c>
      <c r="D246">
        <v>0.22673457105977129</v>
      </c>
      <c r="E246">
        <v>0.99254638894531244</v>
      </c>
      <c r="F246">
        <v>0</v>
      </c>
      <c r="G246">
        <v>2.3053319209405031E-2</v>
      </c>
      <c r="H246">
        <v>1.559486500092344E-2</v>
      </c>
      <c r="I246">
        <v>4.5075947175992059E-2</v>
      </c>
      <c r="J246">
        <v>3.3467422678082982E-2</v>
      </c>
      <c r="K246">
        <v>0</v>
      </c>
      <c r="L246">
        <v>7.0838233786299998E-2</v>
      </c>
      <c r="M246">
        <v>0.33760681407486043</v>
      </c>
      <c r="N246">
        <v>3.5902404386846942E-2</v>
      </c>
      <c r="O246">
        <v>0</v>
      </c>
    </row>
    <row r="247" spans="1:15">
      <c r="A247" t="s">
        <v>404</v>
      </c>
      <c r="B247" t="s">
        <v>182</v>
      </c>
      <c r="C247">
        <v>132</v>
      </c>
      <c r="D247">
        <v>0.14291868630127438</v>
      </c>
      <c r="E247">
        <v>0.95889655220461834</v>
      </c>
      <c r="F247">
        <v>0</v>
      </c>
      <c r="G247">
        <v>0</v>
      </c>
      <c r="H247">
        <v>1.733865785286812E-2</v>
      </c>
      <c r="I247">
        <v>5.4187209812111017E-2</v>
      </c>
      <c r="J247">
        <v>3.3532253621466807E-2</v>
      </c>
      <c r="K247">
        <v>0</v>
      </c>
      <c r="L247">
        <v>6.2538986227302015E-2</v>
      </c>
      <c r="M247">
        <v>0.11846303560667275</v>
      </c>
      <c r="N247">
        <v>3.6770942381129892E-2</v>
      </c>
      <c r="O247">
        <v>8.3681394780360224E-3</v>
      </c>
    </row>
    <row r="248" spans="1:15">
      <c r="A248" t="s">
        <v>405</v>
      </c>
      <c r="B248" t="s">
        <v>182</v>
      </c>
      <c r="C248">
        <v>132</v>
      </c>
      <c r="D248">
        <v>0.14067086073284263</v>
      </c>
      <c r="E248">
        <v>0.95617641634110129</v>
      </c>
      <c r="F248">
        <v>5.2145836934130467E-3</v>
      </c>
      <c r="G248">
        <v>8.4970422989042102E-3</v>
      </c>
      <c r="H248">
        <v>1.9750601145805569E-2</v>
      </c>
      <c r="I248">
        <v>8.1630752964342648E-2</v>
      </c>
      <c r="J248">
        <v>3.3554553835489775E-2</v>
      </c>
      <c r="K248">
        <v>1.2154884676515757E-3</v>
      </c>
      <c r="L248">
        <v>6.7878260101347815E-2</v>
      </c>
      <c r="M248">
        <v>0.11712219796614756</v>
      </c>
      <c r="N248">
        <v>3.5109811538963746E-2</v>
      </c>
      <c r="O248">
        <v>1.292082908828505E-3</v>
      </c>
    </row>
    <row r="249" spans="1:15">
      <c r="A249" t="s">
        <v>192</v>
      </c>
      <c r="B249" t="s">
        <v>182</v>
      </c>
      <c r="C249">
        <v>132</v>
      </c>
      <c r="D249">
        <v>0.13282368184580934</v>
      </c>
      <c r="E249">
        <v>0.95205239891449023</v>
      </c>
      <c r="F249">
        <v>0</v>
      </c>
      <c r="G249">
        <v>0</v>
      </c>
      <c r="H249">
        <v>2.2360152745690656E-2</v>
      </c>
      <c r="I249">
        <v>3.8107416898620058E-2</v>
      </c>
      <c r="J249">
        <v>2.0436841204708392E-4</v>
      </c>
      <c r="K249">
        <v>0</v>
      </c>
      <c r="L249">
        <v>5.7385592961992075E-2</v>
      </c>
      <c r="M249">
        <v>0.26501881805673022</v>
      </c>
      <c r="N249">
        <v>2.8722666416510879E-2</v>
      </c>
      <c r="O249">
        <v>0</v>
      </c>
    </row>
    <row r="250" spans="1:15">
      <c r="A250" t="s">
        <v>192</v>
      </c>
      <c r="B250" t="s">
        <v>182</v>
      </c>
      <c r="C250">
        <v>275</v>
      </c>
      <c r="D250">
        <v>0.13282368184580934</v>
      </c>
      <c r="E250">
        <v>0.95205239891449023</v>
      </c>
      <c r="F250">
        <v>0</v>
      </c>
      <c r="G250">
        <v>0</v>
      </c>
      <c r="H250">
        <v>2.2360152745690656E-2</v>
      </c>
      <c r="I250">
        <v>3.8107416898620058E-2</v>
      </c>
      <c r="J250">
        <v>2.0436841204708392E-4</v>
      </c>
      <c r="K250">
        <v>0</v>
      </c>
      <c r="L250">
        <v>5.7385592961992075E-2</v>
      </c>
      <c r="M250">
        <v>0.26501881805673022</v>
      </c>
      <c r="N250">
        <v>2.8722666416510879E-2</v>
      </c>
      <c r="O250">
        <v>0</v>
      </c>
    </row>
    <row r="251" spans="1:15">
      <c r="A251" t="s">
        <v>187</v>
      </c>
      <c r="B251" t="s">
        <v>182</v>
      </c>
      <c r="C251">
        <v>132</v>
      </c>
      <c r="D251">
        <v>0.14988225725984677</v>
      </c>
      <c r="E251">
        <v>0.96015619136903119</v>
      </c>
      <c r="F251">
        <v>0</v>
      </c>
      <c r="G251">
        <v>0</v>
      </c>
      <c r="H251">
        <v>2.4753393779039762E-2</v>
      </c>
      <c r="I251">
        <v>5.5520049828269601E-2</v>
      </c>
      <c r="J251">
        <v>0</v>
      </c>
      <c r="K251">
        <v>0</v>
      </c>
      <c r="L251">
        <v>6.7474175156451127E-2</v>
      </c>
      <c r="M251">
        <v>0.23642155334338577</v>
      </c>
      <c r="N251">
        <v>3.7053391950913277E-2</v>
      </c>
      <c r="O251">
        <v>0</v>
      </c>
    </row>
    <row r="252" spans="1:15">
      <c r="A252" t="s">
        <v>187</v>
      </c>
      <c r="B252" t="s">
        <v>182</v>
      </c>
      <c r="C252">
        <v>275</v>
      </c>
      <c r="D252">
        <v>0.14988225725984677</v>
      </c>
      <c r="E252">
        <v>0.96015619136903119</v>
      </c>
      <c r="F252">
        <v>0</v>
      </c>
      <c r="G252">
        <v>0</v>
      </c>
      <c r="H252">
        <v>2.4753393779039762E-2</v>
      </c>
      <c r="I252">
        <v>5.5520049828269601E-2</v>
      </c>
      <c r="J252">
        <v>0</v>
      </c>
      <c r="K252">
        <v>0</v>
      </c>
      <c r="L252">
        <v>6.7474175156451127E-2</v>
      </c>
      <c r="M252">
        <v>0.23642155334338577</v>
      </c>
      <c r="N252">
        <v>3.7053391950913277E-2</v>
      </c>
      <c r="O252">
        <v>0</v>
      </c>
    </row>
    <row r="253" spans="1:15">
      <c r="A253" t="s">
        <v>190</v>
      </c>
      <c r="B253" t="s">
        <v>182</v>
      </c>
      <c r="C253">
        <v>132</v>
      </c>
      <c r="D253">
        <v>0.14009757722966273</v>
      </c>
      <c r="E253">
        <v>0.96142021557786883</v>
      </c>
      <c r="F253">
        <v>0</v>
      </c>
      <c r="G253">
        <v>0</v>
      </c>
      <c r="H253">
        <v>9.6460074430830406E-3</v>
      </c>
      <c r="I253">
        <v>7.4073237887437027E-2</v>
      </c>
      <c r="J253">
        <v>3.3473618602703863E-2</v>
      </c>
      <c r="K253">
        <v>0</v>
      </c>
      <c r="L253">
        <v>7.4374644653008262E-2</v>
      </c>
      <c r="M253">
        <v>0.10113339594792527</v>
      </c>
      <c r="N253">
        <v>2.8777444502879279E-2</v>
      </c>
      <c r="O253">
        <v>0</v>
      </c>
    </row>
    <row r="254" spans="1:15">
      <c r="A254" t="s">
        <v>190</v>
      </c>
      <c r="B254" t="s">
        <v>182</v>
      </c>
      <c r="C254">
        <v>275</v>
      </c>
      <c r="D254">
        <v>0.14009757722966273</v>
      </c>
      <c r="E254">
        <v>0.96142021557786883</v>
      </c>
      <c r="F254">
        <v>0</v>
      </c>
      <c r="G254">
        <v>0</v>
      </c>
      <c r="H254">
        <v>9.6460074430830406E-3</v>
      </c>
      <c r="I254">
        <v>7.4073237887437027E-2</v>
      </c>
      <c r="J254">
        <v>3.3473618602703863E-2</v>
      </c>
      <c r="K254">
        <v>0</v>
      </c>
      <c r="L254">
        <v>7.4374644653008262E-2</v>
      </c>
      <c r="M254">
        <v>0.10113339594792527</v>
      </c>
      <c r="N254">
        <v>2.8777444502879279E-2</v>
      </c>
      <c r="O254">
        <v>0</v>
      </c>
    </row>
    <row r="255" spans="1:15">
      <c r="A255" t="s">
        <v>406</v>
      </c>
      <c r="B255" t="s">
        <v>182</v>
      </c>
      <c r="C255">
        <v>132</v>
      </c>
      <c r="D255">
        <v>0.14134112990771525</v>
      </c>
      <c r="E255">
        <v>0.95554502275473963</v>
      </c>
      <c r="F255">
        <v>5.522342245874552E-3</v>
      </c>
      <c r="G255">
        <v>0</v>
      </c>
      <c r="H255">
        <v>1.8000307852748153E-2</v>
      </c>
      <c r="I255">
        <v>7.3140741007829357E-2</v>
      </c>
      <c r="J255">
        <v>2.8718563058710168E-2</v>
      </c>
      <c r="K255">
        <v>0</v>
      </c>
      <c r="L255">
        <v>6.5067656850385569E-2</v>
      </c>
      <c r="M255">
        <v>0.31146016434406881</v>
      </c>
      <c r="N255">
        <v>3.6291571295494584E-3</v>
      </c>
      <c r="O255">
        <v>0</v>
      </c>
    </row>
    <row r="256" spans="1:15">
      <c r="A256" t="s">
        <v>407</v>
      </c>
      <c r="B256" t="s">
        <v>182</v>
      </c>
      <c r="C256">
        <v>132</v>
      </c>
      <c r="D256">
        <v>0.14134112990771525</v>
      </c>
      <c r="E256">
        <v>0.95554502275473963</v>
      </c>
      <c r="F256">
        <v>5.522342245874552E-3</v>
      </c>
      <c r="G256">
        <v>0</v>
      </c>
      <c r="H256">
        <v>1.8000307852748153E-2</v>
      </c>
      <c r="I256">
        <v>7.3140741007829357E-2</v>
      </c>
      <c r="J256">
        <v>2.8718563058710168E-2</v>
      </c>
      <c r="K256">
        <v>0</v>
      </c>
      <c r="L256">
        <v>6.5067656850385569E-2</v>
      </c>
      <c r="M256">
        <v>0.31146016434406881</v>
      </c>
      <c r="N256">
        <v>3.6291571295494584E-3</v>
      </c>
      <c r="O256">
        <v>0</v>
      </c>
    </row>
    <row r="257" spans="1:15">
      <c r="A257" t="s">
        <v>211</v>
      </c>
      <c r="B257" t="s">
        <v>182</v>
      </c>
      <c r="C257">
        <v>132</v>
      </c>
      <c r="D257">
        <v>0.22138110229986011</v>
      </c>
      <c r="E257">
        <v>0.91777737318035946</v>
      </c>
      <c r="F257">
        <v>0</v>
      </c>
      <c r="G257">
        <v>0</v>
      </c>
      <c r="H257">
        <v>8.7796675658092516E-3</v>
      </c>
      <c r="I257">
        <v>5.3225004573250842E-2</v>
      </c>
      <c r="J257">
        <v>3.3631979174288548E-2</v>
      </c>
      <c r="K257">
        <v>0</v>
      </c>
      <c r="L257">
        <v>5.4827668994334916E-2</v>
      </c>
      <c r="M257">
        <v>0.14488734784831139</v>
      </c>
      <c r="N257">
        <v>3.4283417062730137E-2</v>
      </c>
      <c r="O257">
        <v>0</v>
      </c>
    </row>
    <row r="258" spans="1:15">
      <c r="A258" t="s">
        <v>211</v>
      </c>
      <c r="B258" t="s">
        <v>182</v>
      </c>
      <c r="C258">
        <v>275</v>
      </c>
      <c r="D258">
        <v>0.22138110229986011</v>
      </c>
      <c r="E258">
        <v>0.91777737318035946</v>
      </c>
      <c r="F258">
        <v>0</v>
      </c>
      <c r="G258">
        <v>0</v>
      </c>
      <c r="H258">
        <v>8.7796675658092516E-3</v>
      </c>
      <c r="I258">
        <v>5.3225004573250842E-2</v>
      </c>
      <c r="J258">
        <v>3.3631979174288548E-2</v>
      </c>
      <c r="K258">
        <v>0</v>
      </c>
      <c r="L258">
        <v>5.4827668994334916E-2</v>
      </c>
      <c r="M258">
        <v>0.14488734784831139</v>
      </c>
      <c r="N258">
        <v>3.4283417062730137E-2</v>
      </c>
      <c r="O258">
        <v>0</v>
      </c>
    </row>
    <row r="259" spans="1:15">
      <c r="A259" t="s">
        <v>408</v>
      </c>
      <c r="B259" t="s">
        <v>182</v>
      </c>
      <c r="C259">
        <v>275</v>
      </c>
      <c r="D259">
        <v>0.21526781367662126</v>
      </c>
      <c r="E259">
        <v>0.98967250148465424</v>
      </c>
      <c r="F259">
        <v>0</v>
      </c>
      <c r="G259">
        <v>0</v>
      </c>
      <c r="H259">
        <v>1.2463595856038066E-2</v>
      </c>
      <c r="I259">
        <v>4.8119472953878369E-2</v>
      </c>
      <c r="J259">
        <v>2.8643788606794056E-2</v>
      </c>
      <c r="K259">
        <v>0</v>
      </c>
      <c r="L259">
        <v>6.7696459803114187E-2</v>
      </c>
      <c r="M259">
        <v>0.21449674529923163</v>
      </c>
      <c r="N259">
        <v>2.8950943478135111E-2</v>
      </c>
      <c r="O259">
        <v>0</v>
      </c>
    </row>
    <row r="260" spans="1:15">
      <c r="A260" t="s">
        <v>409</v>
      </c>
      <c r="B260" t="s">
        <v>182</v>
      </c>
      <c r="C260">
        <v>132</v>
      </c>
      <c r="D260">
        <v>0.22006957457428605</v>
      </c>
      <c r="E260">
        <v>0.98098395192796384</v>
      </c>
      <c r="F260">
        <v>0</v>
      </c>
      <c r="G260">
        <v>3.0422635639376975E-2</v>
      </c>
      <c r="H260">
        <v>1.9076111052123798E-2</v>
      </c>
      <c r="I260">
        <v>4.5930923647841702E-2</v>
      </c>
      <c r="J260">
        <v>2.8690351525230175E-2</v>
      </c>
      <c r="K260">
        <v>0</v>
      </c>
      <c r="L260">
        <v>7.3209931308674495E-2</v>
      </c>
      <c r="M260">
        <v>0.33972667614519392</v>
      </c>
      <c r="N260">
        <v>3.5187987728598324E-2</v>
      </c>
      <c r="O260">
        <v>0</v>
      </c>
    </row>
    <row r="261" spans="1:15">
      <c r="A261" t="s">
        <v>410</v>
      </c>
      <c r="B261" t="s">
        <v>182</v>
      </c>
      <c r="C261">
        <v>132</v>
      </c>
      <c r="D261">
        <v>0.14291868630127438</v>
      </c>
      <c r="E261">
        <v>0.95889655220461834</v>
      </c>
      <c r="F261">
        <v>0</v>
      </c>
      <c r="G261">
        <v>0</v>
      </c>
      <c r="H261">
        <v>1.733865785286812E-2</v>
      </c>
      <c r="I261">
        <v>5.4187209812111017E-2</v>
      </c>
      <c r="J261">
        <v>3.3532253621466807E-2</v>
      </c>
      <c r="K261">
        <v>0</v>
      </c>
      <c r="L261">
        <v>6.2538986227302015E-2</v>
      </c>
      <c r="M261">
        <v>0.11846303560667275</v>
      </c>
      <c r="N261">
        <v>3.6770942381129892E-2</v>
      </c>
      <c r="O261">
        <v>8.3681394780360224E-3</v>
      </c>
    </row>
    <row r="262" spans="1:15">
      <c r="A262" t="s">
        <v>213</v>
      </c>
      <c r="B262" t="s">
        <v>182</v>
      </c>
      <c r="C262">
        <v>275</v>
      </c>
      <c r="D262">
        <v>0.20159692789685435</v>
      </c>
      <c r="E262">
        <v>0.99248870652692178</v>
      </c>
      <c r="F262">
        <v>0</v>
      </c>
      <c r="G262">
        <v>0</v>
      </c>
      <c r="H262">
        <v>9.3176859120262766E-3</v>
      </c>
      <c r="I262">
        <v>5.3769699582480596E-2</v>
      </c>
      <c r="J262">
        <v>3.3525756951901964E-2</v>
      </c>
      <c r="K262">
        <v>1.3046941144279182E-3</v>
      </c>
      <c r="L262">
        <v>6.5336914750843522E-2</v>
      </c>
      <c r="M262">
        <v>0.31568879622573892</v>
      </c>
      <c r="N262">
        <v>3.6846218345610568E-2</v>
      </c>
      <c r="O262">
        <v>5.9239867078558035E-3</v>
      </c>
    </row>
    <row r="263" spans="1:15">
      <c r="A263" t="s">
        <v>213</v>
      </c>
      <c r="B263" t="s">
        <v>182</v>
      </c>
      <c r="C263">
        <v>132</v>
      </c>
      <c r="D263">
        <v>0.20159692789685435</v>
      </c>
      <c r="E263">
        <v>0.99248870652692178</v>
      </c>
      <c r="F263">
        <v>0</v>
      </c>
      <c r="G263">
        <v>0</v>
      </c>
      <c r="H263">
        <v>9.3176859120262766E-3</v>
      </c>
      <c r="I263">
        <v>5.3769699582480596E-2</v>
      </c>
      <c r="J263">
        <v>3.3525756951901964E-2</v>
      </c>
      <c r="K263">
        <v>1.3046941144279182E-3</v>
      </c>
      <c r="L263">
        <v>6.5336914750843522E-2</v>
      </c>
      <c r="M263">
        <v>0.31568879622573892</v>
      </c>
      <c r="N263">
        <v>3.6846218345610568E-2</v>
      </c>
      <c r="O263">
        <v>5.9239867078558035E-3</v>
      </c>
    </row>
    <row r="264" spans="1:15">
      <c r="A264" t="s">
        <v>411</v>
      </c>
      <c r="B264" t="s">
        <v>182</v>
      </c>
      <c r="C264">
        <v>132</v>
      </c>
      <c r="D264">
        <v>0.13282368184580934</v>
      </c>
      <c r="E264">
        <v>0.95205239891449023</v>
      </c>
      <c r="F264">
        <v>0</v>
      </c>
      <c r="G264">
        <v>0</v>
      </c>
      <c r="H264">
        <v>2.2360152745690656E-2</v>
      </c>
      <c r="I264">
        <v>3.8107416898620058E-2</v>
      </c>
      <c r="J264">
        <v>2.0436841204708392E-4</v>
      </c>
      <c r="K264">
        <v>0</v>
      </c>
      <c r="L264">
        <v>5.7385592961992075E-2</v>
      </c>
      <c r="M264">
        <v>0.26501881805673022</v>
      </c>
      <c r="N264">
        <v>2.8722666416510879E-2</v>
      </c>
      <c r="O264">
        <v>0</v>
      </c>
    </row>
    <row r="265" spans="1:15">
      <c r="A265" t="s">
        <v>412</v>
      </c>
      <c r="B265" t="s">
        <v>182</v>
      </c>
      <c r="C265">
        <v>132</v>
      </c>
      <c r="D265">
        <v>0.13282368184580934</v>
      </c>
      <c r="E265">
        <v>0.95205239891449023</v>
      </c>
      <c r="F265">
        <v>0</v>
      </c>
      <c r="G265">
        <v>0</v>
      </c>
      <c r="H265">
        <v>2.2360152745690656E-2</v>
      </c>
      <c r="I265">
        <v>3.8107416898620058E-2</v>
      </c>
      <c r="J265">
        <v>2.0436841204708392E-4</v>
      </c>
      <c r="K265">
        <v>0</v>
      </c>
      <c r="L265">
        <v>5.7385592961992075E-2</v>
      </c>
      <c r="M265">
        <v>0.26501881805673022</v>
      </c>
      <c r="N265">
        <v>2.8722666416510879E-2</v>
      </c>
      <c r="O265">
        <v>0</v>
      </c>
    </row>
    <row r="266" spans="1:15">
      <c r="A266" t="s">
        <v>193</v>
      </c>
      <c r="B266" t="s">
        <v>182</v>
      </c>
      <c r="C266">
        <v>275</v>
      </c>
      <c r="D266">
        <v>0.12927715381158467</v>
      </c>
      <c r="E266">
        <v>0.95421952104074159</v>
      </c>
      <c r="F266">
        <v>0</v>
      </c>
      <c r="G266">
        <v>0</v>
      </c>
      <c r="H266">
        <v>2.149853724917191E-2</v>
      </c>
      <c r="I266">
        <v>4.5600685275619716E-2</v>
      </c>
      <c r="J266">
        <v>3.0161852618372986E-4</v>
      </c>
      <c r="K266">
        <v>0</v>
      </c>
      <c r="L266">
        <v>5.1270025108585388E-2</v>
      </c>
      <c r="M266">
        <v>0.26529497845549993</v>
      </c>
      <c r="N266">
        <v>3.5363461235071343E-2</v>
      </c>
      <c r="O266">
        <v>9.1681991505814398E-4</v>
      </c>
    </row>
    <row r="267" spans="1:15">
      <c r="A267" t="s">
        <v>198</v>
      </c>
      <c r="B267" t="s">
        <v>182</v>
      </c>
      <c r="C267">
        <v>110</v>
      </c>
      <c r="D267">
        <v>0.22438783035885532</v>
      </c>
      <c r="E267">
        <v>0.99535575760744277</v>
      </c>
      <c r="F267">
        <v>0</v>
      </c>
      <c r="G267">
        <v>3.815402957827172E-3</v>
      </c>
      <c r="H267">
        <v>1.4119801136527246E-2</v>
      </c>
      <c r="I267">
        <v>4.7864110669708013E-2</v>
      </c>
      <c r="J267">
        <v>3.3736707963196812E-2</v>
      </c>
      <c r="K267">
        <v>0</v>
      </c>
      <c r="L267">
        <v>6.3859530665667394E-2</v>
      </c>
      <c r="M267">
        <v>0.35103134263131702</v>
      </c>
      <c r="N267">
        <v>2.8779205185800207E-2</v>
      </c>
      <c r="O267">
        <v>0</v>
      </c>
    </row>
    <row r="268" spans="1:15">
      <c r="A268" t="s">
        <v>198</v>
      </c>
      <c r="B268" t="s">
        <v>182</v>
      </c>
      <c r="C268">
        <v>275</v>
      </c>
      <c r="D268">
        <v>0.22496458622417631</v>
      </c>
      <c r="E268">
        <v>0.99045355874845253</v>
      </c>
      <c r="F268">
        <v>0</v>
      </c>
      <c r="G268">
        <v>0</v>
      </c>
      <c r="H268">
        <v>1.545006063554716E-2</v>
      </c>
      <c r="I268">
        <v>4.9021522146920057E-2</v>
      </c>
      <c r="J268">
        <v>2.87274880186092E-2</v>
      </c>
      <c r="K268">
        <v>0</v>
      </c>
      <c r="L268">
        <v>6.2071753063574514E-2</v>
      </c>
      <c r="M268">
        <v>0.30802326971158284</v>
      </c>
      <c r="N268">
        <v>3.389518301012797E-2</v>
      </c>
      <c r="O268">
        <v>0</v>
      </c>
    </row>
    <row r="269" spans="1:15">
      <c r="A269" t="s">
        <v>199</v>
      </c>
      <c r="B269" t="s">
        <v>182</v>
      </c>
      <c r="C269">
        <v>275</v>
      </c>
      <c r="D269">
        <v>0.21868425986725021</v>
      </c>
      <c r="E269">
        <v>1</v>
      </c>
      <c r="F269">
        <v>0</v>
      </c>
      <c r="G269">
        <v>2.4075713453666766E-2</v>
      </c>
      <c r="H269">
        <v>1.463023144887075E-2</v>
      </c>
      <c r="I269">
        <v>3.8243568109061189E-2</v>
      </c>
      <c r="J269">
        <v>3.3465572571767854E-2</v>
      </c>
      <c r="K269">
        <v>0</v>
      </c>
      <c r="L269">
        <v>5.6709815355904691E-2</v>
      </c>
      <c r="M269">
        <v>0.33441881270795576</v>
      </c>
      <c r="N269">
        <v>6.7868755473477914E-4</v>
      </c>
      <c r="O269">
        <v>0</v>
      </c>
    </row>
    <row r="270" spans="1:15">
      <c r="A270" t="s">
        <v>200</v>
      </c>
      <c r="B270" t="s">
        <v>182</v>
      </c>
      <c r="C270">
        <v>132</v>
      </c>
      <c r="D270">
        <v>0.22006957457428605</v>
      </c>
      <c r="E270">
        <v>0.98098395192796384</v>
      </c>
      <c r="F270">
        <v>0</v>
      </c>
      <c r="G270">
        <v>3.0422635639376975E-2</v>
      </c>
      <c r="H270">
        <v>1.9076111052123798E-2</v>
      </c>
      <c r="I270">
        <v>4.5930923647841702E-2</v>
      </c>
      <c r="J270">
        <v>2.8690351525230175E-2</v>
      </c>
      <c r="K270">
        <v>0</v>
      </c>
      <c r="L270">
        <v>7.3209931308674495E-2</v>
      </c>
      <c r="M270">
        <v>0.33972667614519392</v>
      </c>
      <c r="N270">
        <v>3.5187987728598324E-2</v>
      </c>
      <c r="O270">
        <v>0</v>
      </c>
    </row>
    <row r="271" spans="1:15">
      <c r="A271" t="s">
        <v>413</v>
      </c>
      <c r="B271" t="s">
        <v>182</v>
      </c>
      <c r="C271">
        <v>275</v>
      </c>
      <c r="D271">
        <v>0.21526781367662126</v>
      </c>
      <c r="E271">
        <v>0.98967250148465424</v>
      </c>
      <c r="F271">
        <v>0</v>
      </c>
      <c r="G271">
        <v>0</v>
      </c>
      <c r="H271">
        <v>1.2463595856038066E-2</v>
      </c>
      <c r="I271">
        <v>4.8119472953878369E-2</v>
      </c>
      <c r="J271">
        <v>2.8643788606794056E-2</v>
      </c>
      <c r="K271">
        <v>0</v>
      </c>
      <c r="L271">
        <v>6.7696459803114187E-2</v>
      </c>
      <c r="M271">
        <v>0.21449674529923163</v>
      </c>
      <c r="N271">
        <v>2.8950943478135111E-2</v>
      </c>
      <c r="O271">
        <v>0</v>
      </c>
    </row>
    <row r="272" spans="1:15">
      <c r="A272" t="s">
        <v>414</v>
      </c>
      <c r="B272" t="s">
        <v>182</v>
      </c>
      <c r="C272">
        <v>275</v>
      </c>
      <c r="D272">
        <v>0.14330365165930462</v>
      </c>
      <c r="E272">
        <v>0.95960842737752317</v>
      </c>
      <c r="F272">
        <v>0</v>
      </c>
      <c r="G272">
        <v>0</v>
      </c>
      <c r="H272">
        <v>2.3133334127682377E-2</v>
      </c>
      <c r="I272">
        <v>0.10063181732676391</v>
      </c>
      <c r="J272">
        <v>5.5841497996249519E-5</v>
      </c>
      <c r="K272">
        <v>8.7019349664793893E-4</v>
      </c>
      <c r="L272">
        <v>5.0355695280712501E-2</v>
      </c>
      <c r="M272">
        <v>0.2168137136408276</v>
      </c>
      <c r="N272">
        <v>0</v>
      </c>
      <c r="O272">
        <v>0</v>
      </c>
    </row>
    <row r="273" spans="1:15">
      <c r="A273" t="s">
        <v>415</v>
      </c>
      <c r="B273" t="s">
        <v>182</v>
      </c>
      <c r="C273">
        <v>132</v>
      </c>
      <c r="D273">
        <v>0.14134112990771525</v>
      </c>
      <c r="E273">
        <v>0.95554502275473963</v>
      </c>
      <c r="F273">
        <v>5.522342245874552E-3</v>
      </c>
      <c r="G273">
        <v>0</v>
      </c>
      <c r="H273">
        <v>1.8000307852748153E-2</v>
      </c>
      <c r="I273">
        <v>7.3140741007829357E-2</v>
      </c>
      <c r="J273">
        <v>2.8718563058710168E-2</v>
      </c>
      <c r="K273">
        <v>0</v>
      </c>
      <c r="L273">
        <v>6.5067656850385569E-2</v>
      </c>
      <c r="M273">
        <v>0.31146016434406881</v>
      </c>
      <c r="N273">
        <v>3.6291571295494584E-3</v>
      </c>
      <c r="O273">
        <v>0</v>
      </c>
    </row>
    <row r="274" spans="1:15">
      <c r="A274" t="s">
        <v>416</v>
      </c>
      <c r="B274" t="s">
        <v>182</v>
      </c>
      <c r="C274">
        <v>132</v>
      </c>
      <c r="D274">
        <v>0.14330365165930462</v>
      </c>
      <c r="E274">
        <v>0.95960842737752317</v>
      </c>
      <c r="F274">
        <v>0</v>
      </c>
      <c r="G274">
        <v>0</v>
      </c>
      <c r="H274">
        <v>2.3133334127682377E-2</v>
      </c>
      <c r="I274">
        <v>0.10063181732676391</v>
      </c>
      <c r="J274">
        <v>5.5841497996249519E-5</v>
      </c>
      <c r="K274">
        <v>8.7019349664793893E-4</v>
      </c>
      <c r="L274">
        <v>5.0355695280712501E-2</v>
      </c>
      <c r="M274">
        <v>0.2168137136408276</v>
      </c>
      <c r="N274">
        <v>0</v>
      </c>
      <c r="O274">
        <v>0</v>
      </c>
    </row>
    <row r="275" spans="1:15">
      <c r="A275" t="s">
        <v>417</v>
      </c>
      <c r="B275" t="s">
        <v>182</v>
      </c>
      <c r="C275">
        <v>132</v>
      </c>
      <c r="D275">
        <v>0.22673457105977129</v>
      </c>
      <c r="E275">
        <v>0.99254638894531244</v>
      </c>
      <c r="F275">
        <v>0</v>
      </c>
      <c r="G275">
        <v>2.3053319209405031E-2</v>
      </c>
      <c r="H275">
        <v>1.559486500092344E-2</v>
      </c>
      <c r="I275">
        <v>4.5075947175992059E-2</v>
      </c>
      <c r="J275">
        <v>3.3467422678082982E-2</v>
      </c>
      <c r="K275">
        <v>0</v>
      </c>
      <c r="L275">
        <v>7.0838233786299998E-2</v>
      </c>
      <c r="M275">
        <v>0.33760681407486043</v>
      </c>
      <c r="N275">
        <v>3.5902404386846942E-2</v>
      </c>
      <c r="O275">
        <v>0</v>
      </c>
    </row>
    <row r="276" spans="1:15">
      <c r="A276" t="s">
        <v>418</v>
      </c>
      <c r="B276" t="s">
        <v>182</v>
      </c>
      <c r="C276">
        <v>132</v>
      </c>
      <c r="D276">
        <v>0.14134112990771525</v>
      </c>
      <c r="E276">
        <v>0.95554502275473963</v>
      </c>
      <c r="F276">
        <v>5.522342245874552E-3</v>
      </c>
      <c r="G276">
        <v>0</v>
      </c>
      <c r="H276">
        <v>1.8000307852748153E-2</v>
      </c>
      <c r="I276">
        <v>7.3140741007829357E-2</v>
      </c>
      <c r="J276">
        <v>2.8718563058710168E-2</v>
      </c>
      <c r="K276">
        <v>0</v>
      </c>
      <c r="L276">
        <v>6.5067656850385569E-2</v>
      </c>
      <c r="M276">
        <v>0.31146016434406881</v>
      </c>
      <c r="N276">
        <v>3.6291571295494584E-3</v>
      </c>
      <c r="O276">
        <v>0</v>
      </c>
    </row>
    <row r="277" spans="1:15">
      <c r="A277" t="s">
        <v>419</v>
      </c>
      <c r="B277" t="s">
        <v>182</v>
      </c>
      <c r="C277">
        <v>132</v>
      </c>
      <c r="D277">
        <v>0.13963395173029847</v>
      </c>
      <c r="E277">
        <v>0.95859955116094808</v>
      </c>
      <c r="F277">
        <v>4.9051768246462582E-3</v>
      </c>
      <c r="G277">
        <v>0</v>
      </c>
      <c r="H277">
        <v>2.6783758824882556E-2</v>
      </c>
      <c r="I277">
        <v>4.9147014474194228E-2</v>
      </c>
      <c r="J277">
        <v>3.3676156809880016E-2</v>
      </c>
      <c r="K277">
        <v>0</v>
      </c>
      <c r="L277">
        <v>6.2983361012147451E-2</v>
      </c>
      <c r="M277">
        <v>0.20121666860556323</v>
      </c>
      <c r="N277">
        <v>3.6893874807564425E-2</v>
      </c>
      <c r="O277">
        <v>9.2163735558533602E-4</v>
      </c>
    </row>
    <row r="278" spans="1:15">
      <c r="A278" t="s">
        <v>419</v>
      </c>
      <c r="B278" t="s">
        <v>182</v>
      </c>
      <c r="C278">
        <v>275</v>
      </c>
      <c r="D278">
        <v>0.13963395173029847</v>
      </c>
      <c r="E278">
        <v>0.95859955116094808</v>
      </c>
      <c r="F278">
        <v>4.9051768246462582E-3</v>
      </c>
      <c r="G278">
        <v>0</v>
      </c>
      <c r="H278">
        <v>2.6783758824882556E-2</v>
      </c>
      <c r="I278">
        <v>4.9147014474194228E-2</v>
      </c>
      <c r="J278">
        <v>3.3676156809880016E-2</v>
      </c>
      <c r="K278">
        <v>0</v>
      </c>
      <c r="L278">
        <v>6.2983361012147451E-2</v>
      </c>
      <c r="M278">
        <v>0.20121666860556323</v>
      </c>
      <c r="N278">
        <v>3.6893874807564425E-2</v>
      </c>
      <c r="O278">
        <v>9.2163735558533602E-4</v>
      </c>
    </row>
    <row r="279" spans="1:15">
      <c r="A279" t="s">
        <v>188</v>
      </c>
      <c r="B279" t="s">
        <v>182</v>
      </c>
      <c r="C279">
        <v>132</v>
      </c>
      <c r="D279">
        <v>0.14291868630127438</v>
      </c>
      <c r="E279">
        <v>0.95889655220461834</v>
      </c>
      <c r="F279">
        <v>0</v>
      </c>
      <c r="G279">
        <v>0</v>
      </c>
      <c r="H279">
        <v>1.733865785286812E-2</v>
      </c>
      <c r="I279">
        <v>5.4187209812111017E-2</v>
      </c>
      <c r="J279">
        <v>3.3532253621466807E-2</v>
      </c>
      <c r="K279">
        <v>0</v>
      </c>
      <c r="L279">
        <v>6.2538986227302015E-2</v>
      </c>
      <c r="M279">
        <v>0.11846303560667275</v>
      </c>
      <c r="N279">
        <v>3.6770942381129892E-2</v>
      </c>
      <c r="O279">
        <v>8.3681394780360224E-3</v>
      </c>
    </row>
    <row r="280" spans="1:15">
      <c r="A280" t="s">
        <v>188</v>
      </c>
      <c r="B280" t="s">
        <v>182</v>
      </c>
      <c r="C280">
        <v>275</v>
      </c>
      <c r="D280">
        <v>0.14291868630127438</v>
      </c>
      <c r="E280">
        <v>0.95889655220461834</v>
      </c>
      <c r="F280">
        <v>0</v>
      </c>
      <c r="G280">
        <v>0</v>
      </c>
      <c r="H280">
        <v>1.733865785286812E-2</v>
      </c>
      <c r="I280">
        <v>5.4187209812111017E-2</v>
      </c>
      <c r="J280">
        <v>3.3532253621466807E-2</v>
      </c>
      <c r="K280">
        <v>0</v>
      </c>
      <c r="L280">
        <v>6.2538986227302015E-2</v>
      </c>
      <c r="M280">
        <v>0.11846303560667275</v>
      </c>
      <c r="N280">
        <v>3.6770942381129892E-2</v>
      </c>
      <c r="O280">
        <v>8.3681394780360224E-3</v>
      </c>
    </row>
    <row r="281" spans="1:15">
      <c r="A281" t="s">
        <v>420</v>
      </c>
      <c r="B281" t="s">
        <v>182</v>
      </c>
      <c r="C281">
        <v>110</v>
      </c>
      <c r="D281">
        <v>0.22438783035885532</v>
      </c>
      <c r="E281">
        <v>0.99535575760744277</v>
      </c>
      <c r="F281">
        <v>0</v>
      </c>
      <c r="G281">
        <v>3.815402957827172E-3</v>
      </c>
      <c r="H281">
        <v>1.4119801136527246E-2</v>
      </c>
      <c r="I281">
        <v>4.7864110669708013E-2</v>
      </c>
      <c r="J281">
        <v>3.3736707963196812E-2</v>
      </c>
      <c r="K281">
        <v>0</v>
      </c>
      <c r="L281">
        <v>6.3859530665667394E-2</v>
      </c>
      <c r="M281">
        <v>0.35103134263131702</v>
      </c>
      <c r="N281">
        <v>2.8779205185800207E-2</v>
      </c>
      <c r="O281">
        <v>0</v>
      </c>
    </row>
    <row r="282" spans="1:15">
      <c r="A282" t="s">
        <v>420</v>
      </c>
      <c r="B282" t="s">
        <v>182</v>
      </c>
      <c r="C282">
        <v>275</v>
      </c>
      <c r="D282">
        <v>0.21868425986725021</v>
      </c>
      <c r="E282">
        <v>1</v>
      </c>
      <c r="F282">
        <v>0</v>
      </c>
      <c r="G282">
        <v>2.4075713453666766E-2</v>
      </c>
      <c r="H282">
        <v>1.463023144887075E-2</v>
      </c>
      <c r="I282">
        <v>3.8243568109061189E-2</v>
      </c>
      <c r="J282">
        <v>3.3465572571767854E-2</v>
      </c>
      <c r="K282">
        <v>0</v>
      </c>
      <c r="L282">
        <v>5.6709815355904691E-2</v>
      </c>
      <c r="M282">
        <v>0.33441881270795576</v>
      </c>
      <c r="N282">
        <v>6.7868755473477914E-4</v>
      </c>
      <c r="O282">
        <v>0</v>
      </c>
    </row>
    <row r="283" spans="1:15">
      <c r="A283" t="s">
        <v>201</v>
      </c>
      <c r="B283" t="s">
        <v>182</v>
      </c>
      <c r="C283">
        <v>110</v>
      </c>
      <c r="D283">
        <v>0.21734130523934697</v>
      </c>
      <c r="E283">
        <v>1</v>
      </c>
      <c r="F283">
        <v>0</v>
      </c>
      <c r="G283">
        <v>2.792477055316793E-2</v>
      </c>
      <c r="H283">
        <v>1.8517540151383634E-2</v>
      </c>
      <c r="I283">
        <v>4.6952473490742455E-2</v>
      </c>
      <c r="J283">
        <v>1.285586951601129E-4</v>
      </c>
      <c r="K283">
        <v>0</v>
      </c>
      <c r="L283">
        <v>5.4933124505176942E-2</v>
      </c>
      <c r="M283">
        <v>0.2422660733289948</v>
      </c>
      <c r="N283">
        <v>2.8678582934430673E-2</v>
      </c>
      <c r="O283">
        <v>0</v>
      </c>
    </row>
    <row r="284" spans="1:15">
      <c r="A284" t="s">
        <v>201</v>
      </c>
      <c r="B284" t="s">
        <v>182</v>
      </c>
      <c r="C284">
        <v>275</v>
      </c>
      <c r="D284">
        <v>0.21734130523934697</v>
      </c>
      <c r="E284">
        <v>1</v>
      </c>
      <c r="F284">
        <v>0</v>
      </c>
      <c r="G284">
        <v>2.792477055316793E-2</v>
      </c>
      <c r="H284">
        <v>1.8517540151383634E-2</v>
      </c>
      <c r="I284">
        <v>4.6952473490742455E-2</v>
      </c>
      <c r="J284">
        <v>1.285586951601129E-4</v>
      </c>
      <c r="K284">
        <v>0</v>
      </c>
      <c r="L284">
        <v>5.4933124505176942E-2</v>
      </c>
      <c r="M284">
        <v>0.2422660733289948</v>
      </c>
      <c r="N284">
        <v>2.8678582934430673E-2</v>
      </c>
      <c r="O284">
        <v>0</v>
      </c>
    </row>
    <row r="285" spans="1:15">
      <c r="A285" t="s">
        <v>201</v>
      </c>
      <c r="B285" t="s">
        <v>182</v>
      </c>
      <c r="C285">
        <v>330</v>
      </c>
      <c r="D285">
        <v>0.21734130523934697</v>
      </c>
      <c r="E285">
        <v>1</v>
      </c>
      <c r="F285">
        <v>0</v>
      </c>
      <c r="G285">
        <v>2.792477055316793E-2</v>
      </c>
      <c r="H285">
        <v>1.8517540151383634E-2</v>
      </c>
      <c r="I285">
        <v>4.6952473490742455E-2</v>
      </c>
      <c r="J285">
        <v>1.285586951601129E-4</v>
      </c>
      <c r="K285">
        <v>0</v>
      </c>
      <c r="L285">
        <v>5.4933124505176942E-2</v>
      </c>
      <c r="M285">
        <v>0.2422660733289948</v>
      </c>
      <c r="N285">
        <v>2.8678582934430673E-2</v>
      </c>
      <c r="O285">
        <v>0</v>
      </c>
    </row>
    <row r="286" spans="1:15">
      <c r="A286" t="s">
        <v>183</v>
      </c>
      <c r="B286" t="s">
        <v>182</v>
      </c>
      <c r="C286">
        <v>330</v>
      </c>
      <c r="D286">
        <v>0.23712814802011045</v>
      </c>
      <c r="E286">
        <v>0.54308248467139486</v>
      </c>
      <c r="F286">
        <v>0</v>
      </c>
      <c r="G286">
        <v>2.1476978615493192E-2</v>
      </c>
      <c r="H286">
        <v>1.3707268874579414E-2</v>
      </c>
      <c r="I286">
        <v>4.7020832505751765E-2</v>
      </c>
      <c r="J286">
        <v>3.3346822877746631E-2</v>
      </c>
      <c r="K286">
        <v>0</v>
      </c>
      <c r="L286">
        <v>6.9854681323345227E-2</v>
      </c>
      <c r="M286">
        <v>0.12336238356471305</v>
      </c>
      <c r="N286">
        <v>3.405952680461051E-2</v>
      </c>
      <c r="O286">
        <v>1.0852957191313979E-3</v>
      </c>
    </row>
    <row r="287" spans="1:15">
      <c r="A287" t="s">
        <v>195</v>
      </c>
      <c r="B287" t="s">
        <v>182</v>
      </c>
      <c r="C287">
        <v>110</v>
      </c>
      <c r="D287">
        <v>0.22134065815768261</v>
      </c>
      <c r="E287">
        <v>1</v>
      </c>
      <c r="F287">
        <v>0</v>
      </c>
      <c r="G287">
        <v>2.5270171302570559E-3</v>
      </c>
      <c r="H287">
        <v>9.7313242574948167E-3</v>
      </c>
      <c r="I287">
        <v>3.4973272280792257E-2</v>
      </c>
      <c r="J287">
        <v>3.4931163136640376E-4</v>
      </c>
      <c r="K287">
        <v>0</v>
      </c>
      <c r="L287">
        <v>7.3410202416858361E-2</v>
      </c>
      <c r="M287">
        <v>0.32684579415920928</v>
      </c>
      <c r="N287">
        <v>3.3671262691221872E-2</v>
      </c>
      <c r="O287">
        <v>5.2202988177170529E-3</v>
      </c>
    </row>
    <row r="288" spans="1:15">
      <c r="A288" t="s">
        <v>195</v>
      </c>
      <c r="B288" t="s">
        <v>182</v>
      </c>
      <c r="C288">
        <v>275</v>
      </c>
      <c r="D288">
        <v>0.22134065815768261</v>
      </c>
      <c r="E288">
        <v>1</v>
      </c>
      <c r="F288">
        <v>0</v>
      </c>
      <c r="G288">
        <v>2.5270171302570559E-3</v>
      </c>
      <c r="H288">
        <v>9.7313242574948167E-3</v>
      </c>
      <c r="I288">
        <v>3.4973272280792257E-2</v>
      </c>
      <c r="J288">
        <v>3.4931163136640376E-4</v>
      </c>
      <c r="K288">
        <v>0</v>
      </c>
      <c r="L288">
        <v>7.3410202416858361E-2</v>
      </c>
      <c r="M288">
        <v>0.32684579415920928</v>
      </c>
      <c r="N288">
        <v>3.3671262691221872E-2</v>
      </c>
      <c r="O288">
        <v>5.2202988177170529E-3</v>
      </c>
    </row>
    <row r="289" spans="1:15">
      <c r="A289" t="s">
        <v>421</v>
      </c>
      <c r="B289" t="s">
        <v>182</v>
      </c>
      <c r="C289">
        <v>132</v>
      </c>
      <c r="D289">
        <v>0.14134112990771525</v>
      </c>
      <c r="E289">
        <v>0.95554502275473963</v>
      </c>
      <c r="F289">
        <v>5.522342245874552E-3</v>
      </c>
      <c r="G289">
        <v>0</v>
      </c>
      <c r="H289">
        <v>1.8000307852748153E-2</v>
      </c>
      <c r="I289">
        <v>7.3140741007829357E-2</v>
      </c>
      <c r="J289">
        <v>2.8718563058710168E-2</v>
      </c>
      <c r="K289">
        <v>0</v>
      </c>
      <c r="L289">
        <v>6.5067656850385569E-2</v>
      </c>
      <c r="M289">
        <v>0.31146016434406881</v>
      </c>
      <c r="N289">
        <v>3.6291571295494584E-3</v>
      </c>
      <c r="O289">
        <v>0</v>
      </c>
    </row>
    <row r="290" spans="1:15">
      <c r="A290" t="s">
        <v>422</v>
      </c>
      <c r="B290" t="s">
        <v>182</v>
      </c>
      <c r="C290">
        <v>132</v>
      </c>
      <c r="D290">
        <v>0.14988225725984677</v>
      </c>
      <c r="E290">
        <v>0.96015619136903119</v>
      </c>
      <c r="F290">
        <v>0</v>
      </c>
      <c r="G290">
        <v>0</v>
      </c>
      <c r="H290">
        <v>2.4753393779039762E-2</v>
      </c>
      <c r="I290">
        <v>5.5520049828269601E-2</v>
      </c>
      <c r="J290">
        <v>0</v>
      </c>
      <c r="K290">
        <v>0</v>
      </c>
      <c r="L290">
        <v>6.7474175156451127E-2</v>
      </c>
      <c r="M290">
        <v>0.23642155334338577</v>
      </c>
      <c r="N290">
        <v>3.7053391950913277E-2</v>
      </c>
      <c r="O290">
        <v>0</v>
      </c>
    </row>
    <row r="291" spans="1:15">
      <c r="A291" t="s">
        <v>202</v>
      </c>
      <c r="B291" t="s">
        <v>182</v>
      </c>
      <c r="C291">
        <v>275</v>
      </c>
      <c r="D291">
        <v>0.21908394463155254</v>
      </c>
      <c r="E291">
        <v>0.99870310141137009</v>
      </c>
      <c r="F291">
        <v>0</v>
      </c>
      <c r="G291">
        <v>0</v>
      </c>
      <c r="H291">
        <v>2.0810628580962807E-2</v>
      </c>
      <c r="I291">
        <v>4.2808604993483691E-2</v>
      </c>
      <c r="J291">
        <v>2.8819125337722209E-2</v>
      </c>
      <c r="K291">
        <v>0</v>
      </c>
      <c r="L291">
        <v>4.7361948180356474E-2</v>
      </c>
      <c r="M291">
        <v>0.29756942212482335</v>
      </c>
      <c r="N291">
        <v>3.3924959222378308E-2</v>
      </c>
      <c r="O291">
        <v>0</v>
      </c>
    </row>
    <row r="292" spans="1:15">
      <c r="A292" t="s">
        <v>423</v>
      </c>
      <c r="B292" t="s">
        <v>182</v>
      </c>
      <c r="C292">
        <v>132</v>
      </c>
      <c r="D292">
        <v>0.14330365165930462</v>
      </c>
      <c r="E292">
        <v>0.95960842737752317</v>
      </c>
      <c r="F292">
        <v>0</v>
      </c>
      <c r="G292">
        <v>0</v>
      </c>
      <c r="H292">
        <v>2.3133334127682377E-2</v>
      </c>
      <c r="I292">
        <v>0.10063181732676391</v>
      </c>
      <c r="J292">
        <v>5.5841497996249519E-5</v>
      </c>
      <c r="K292">
        <v>8.7019349664793893E-4</v>
      </c>
      <c r="L292">
        <v>5.0355695280712501E-2</v>
      </c>
      <c r="M292">
        <v>0.2168137136408276</v>
      </c>
      <c r="N292">
        <v>0</v>
      </c>
      <c r="O292">
        <v>0</v>
      </c>
    </row>
    <row r="293" spans="1:15">
      <c r="A293" t="s">
        <v>196</v>
      </c>
      <c r="B293" t="s">
        <v>182</v>
      </c>
      <c r="C293">
        <v>110</v>
      </c>
      <c r="D293">
        <v>0.22313377069519152</v>
      </c>
      <c r="E293">
        <v>1</v>
      </c>
      <c r="F293">
        <v>0</v>
      </c>
      <c r="G293">
        <v>0</v>
      </c>
      <c r="H293">
        <v>9.7211637978923213E-3</v>
      </c>
      <c r="I293">
        <v>3.7284319536523149E-2</v>
      </c>
      <c r="J293">
        <v>3.3457306173692122E-2</v>
      </c>
      <c r="K293">
        <v>0</v>
      </c>
      <c r="L293">
        <v>7.107648460274453E-2</v>
      </c>
      <c r="M293">
        <v>0.2874136636348959</v>
      </c>
      <c r="N293">
        <v>2.8713435622314307E-2</v>
      </c>
      <c r="O293">
        <v>0</v>
      </c>
    </row>
    <row r="294" spans="1:15">
      <c r="A294" t="s">
        <v>196</v>
      </c>
      <c r="B294" t="s">
        <v>182</v>
      </c>
      <c r="C294">
        <v>275</v>
      </c>
      <c r="D294">
        <v>0.2264410690074104</v>
      </c>
      <c r="E294">
        <v>1</v>
      </c>
      <c r="F294">
        <v>0</v>
      </c>
      <c r="G294">
        <v>0</v>
      </c>
      <c r="H294">
        <v>1.1654435627475722E-2</v>
      </c>
      <c r="I294">
        <v>2.9642494046481477E-2</v>
      </c>
      <c r="J294">
        <v>5.5205191071715013E-5</v>
      </c>
      <c r="K294">
        <v>0</v>
      </c>
      <c r="L294">
        <v>7.1855063736337946E-2</v>
      </c>
      <c r="M294">
        <v>0.28578108022943144</v>
      </c>
      <c r="N294">
        <v>2.8694484259820775E-2</v>
      </c>
      <c r="O294">
        <v>0</v>
      </c>
    </row>
    <row r="295" spans="1:15">
      <c r="A295" t="s">
        <v>203</v>
      </c>
      <c r="B295" t="s">
        <v>182</v>
      </c>
      <c r="C295">
        <v>110</v>
      </c>
      <c r="D295">
        <v>0.22438783035885532</v>
      </c>
      <c r="E295">
        <v>0.99535575760744277</v>
      </c>
      <c r="F295">
        <v>0</v>
      </c>
      <c r="G295">
        <v>3.815402957827172E-3</v>
      </c>
      <c r="H295">
        <v>1.4119801136527246E-2</v>
      </c>
      <c r="I295">
        <v>4.7864110669708013E-2</v>
      </c>
      <c r="J295">
        <v>3.3736707963196812E-2</v>
      </c>
      <c r="K295">
        <v>0</v>
      </c>
      <c r="L295">
        <v>6.3859530665667394E-2</v>
      </c>
      <c r="M295">
        <v>0.35103134263131702</v>
      </c>
      <c r="N295">
        <v>2.8779205185800207E-2</v>
      </c>
      <c r="O295">
        <v>0</v>
      </c>
    </row>
    <row r="296" spans="1:15">
      <c r="A296" t="s">
        <v>203</v>
      </c>
      <c r="B296" t="s">
        <v>182</v>
      </c>
      <c r="C296">
        <v>275</v>
      </c>
      <c r="D296">
        <v>0.22527683562442233</v>
      </c>
      <c r="E296">
        <v>0.99960337684807665</v>
      </c>
      <c r="F296">
        <v>0</v>
      </c>
      <c r="G296">
        <v>0</v>
      </c>
      <c r="H296">
        <v>1.2757903756096391E-2</v>
      </c>
      <c r="I296">
        <v>5.1850226279523327E-2</v>
      </c>
      <c r="J296">
        <v>7.4091469668224755E-5</v>
      </c>
      <c r="K296">
        <v>0</v>
      </c>
      <c r="L296">
        <v>7.7333387987098573E-2</v>
      </c>
      <c r="M296">
        <v>0.39978155339740484</v>
      </c>
      <c r="N296">
        <v>3.3491511921588377E-2</v>
      </c>
      <c r="O296">
        <v>0</v>
      </c>
    </row>
    <row r="297" spans="1:15">
      <c r="A297" t="s">
        <v>424</v>
      </c>
      <c r="B297" t="s">
        <v>182</v>
      </c>
      <c r="C297">
        <v>132</v>
      </c>
      <c r="D297">
        <v>0.14134112990771525</v>
      </c>
      <c r="E297">
        <v>0.95554502275473963</v>
      </c>
      <c r="F297">
        <v>5.522342245874552E-3</v>
      </c>
      <c r="G297">
        <v>0</v>
      </c>
      <c r="H297">
        <v>1.8000307852748153E-2</v>
      </c>
      <c r="I297">
        <v>7.3140741007829357E-2</v>
      </c>
      <c r="J297">
        <v>2.8718563058710168E-2</v>
      </c>
      <c r="K297">
        <v>0</v>
      </c>
      <c r="L297">
        <v>6.5067656850385569E-2</v>
      </c>
      <c r="M297">
        <v>0.31146016434406881</v>
      </c>
      <c r="N297">
        <v>3.6291571295494584E-3</v>
      </c>
      <c r="O297">
        <v>0</v>
      </c>
    </row>
    <row r="298" spans="1:15">
      <c r="A298" t="s">
        <v>424</v>
      </c>
      <c r="B298" t="s">
        <v>182</v>
      </c>
      <c r="C298">
        <v>275</v>
      </c>
      <c r="D298">
        <v>0.14134112990771525</v>
      </c>
      <c r="E298">
        <v>0.95554502275473963</v>
      </c>
      <c r="F298">
        <v>5.522342245874552E-3</v>
      </c>
      <c r="G298">
        <v>0</v>
      </c>
      <c r="H298">
        <v>1.8000307852748153E-2</v>
      </c>
      <c r="I298">
        <v>7.3140741007829357E-2</v>
      </c>
      <c r="J298">
        <v>2.8718563058710168E-2</v>
      </c>
      <c r="K298">
        <v>0</v>
      </c>
      <c r="L298">
        <v>6.5067656850385569E-2</v>
      </c>
      <c r="M298">
        <v>0.31146016434406881</v>
      </c>
      <c r="N298">
        <v>3.6291571295494584E-3</v>
      </c>
      <c r="O298">
        <v>0</v>
      </c>
    </row>
    <row r="299" spans="1:15">
      <c r="A299" t="s">
        <v>425</v>
      </c>
      <c r="B299" t="s">
        <v>182</v>
      </c>
      <c r="C299">
        <v>132</v>
      </c>
      <c r="D299">
        <v>0.14134112990771525</v>
      </c>
      <c r="E299">
        <v>0.95554502275473963</v>
      </c>
      <c r="F299">
        <v>5.522342245874552E-3</v>
      </c>
      <c r="G299">
        <v>0</v>
      </c>
      <c r="H299">
        <v>1.8000307852748153E-2</v>
      </c>
      <c r="I299">
        <v>7.3140741007829357E-2</v>
      </c>
      <c r="J299">
        <v>2.8718563058710168E-2</v>
      </c>
      <c r="K299">
        <v>0</v>
      </c>
      <c r="L299">
        <v>6.5067656850385569E-2</v>
      </c>
      <c r="M299">
        <v>0.31146016434406881</v>
      </c>
      <c r="N299">
        <v>3.6291571295494584E-3</v>
      </c>
      <c r="O299">
        <v>0</v>
      </c>
    </row>
    <row r="300" spans="1:15">
      <c r="A300" t="s">
        <v>426</v>
      </c>
      <c r="B300" t="s">
        <v>182</v>
      </c>
      <c r="C300">
        <v>275</v>
      </c>
      <c r="D300">
        <v>0.22138110229986011</v>
      </c>
      <c r="E300">
        <v>0.91777737318035946</v>
      </c>
      <c r="F300">
        <v>0</v>
      </c>
      <c r="G300">
        <v>0</v>
      </c>
      <c r="H300">
        <v>8.7796675658092516E-3</v>
      </c>
      <c r="I300">
        <v>5.3225004573250842E-2</v>
      </c>
      <c r="J300">
        <v>3.3631979174288548E-2</v>
      </c>
      <c r="K300">
        <v>0</v>
      </c>
      <c r="L300">
        <v>5.4827668994334916E-2</v>
      </c>
      <c r="M300">
        <v>0.14488734784831139</v>
      </c>
      <c r="N300">
        <v>3.4283417062730137E-2</v>
      </c>
      <c r="O300">
        <v>0</v>
      </c>
    </row>
    <row r="301" spans="1:15">
      <c r="A301" t="s">
        <v>204</v>
      </c>
      <c r="B301" t="s">
        <v>182</v>
      </c>
      <c r="C301">
        <v>132</v>
      </c>
      <c r="D301">
        <v>0.22052116141011746</v>
      </c>
      <c r="E301">
        <v>1</v>
      </c>
      <c r="F301">
        <v>0</v>
      </c>
      <c r="G301">
        <v>0</v>
      </c>
      <c r="H301">
        <v>1.7200602225120088E-2</v>
      </c>
      <c r="I301">
        <v>4.4062966238064952E-2</v>
      </c>
      <c r="J301">
        <v>2.2898333528605981E-4</v>
      </c>
      <c r="K301">
        <v>0</v>
      </c>
      <c r="L301">
        <v>6.5446486675140303E-2</v>
      </c>
      <c r="M301">
        <v>0.36217207299629495</v>
      </c>
      <c r="N301">
        <v>3.4552354244717483E-2</v>
      </c>
      <c r="O301">
        <v>0</v>
      </c>
    </row>
    <row r="302" spans="1:15">
      <c r="A302" t="s">
        <v>204</v>
      </c>
      <c r="B302" t="s">
        <v>182</v>
      </c>
      <c r="C302">
        <v>275</v>
      </c>
      <c r="D302">
        <v>0.2209364253013833</v>
      </c>
      <c r="E302">
        <v>1</v>
      </c>
      <c r="F302">
        <v>0</v>
      </c>
      <c r="G302">
        <v>0</v>
      </c>
      <c r="H302">
        <v>1.8744742100563382E-2</v>
      </c>
      <c r="I302">
        <v>5.3215877147105982E-2</v>
      </c>
      <c r="J302">
        <v>3.3176369763213247E-2</v>
      </c>
      <c r="K302">
        <v>0</v>
      </c>
      <c r="L302">
        <v>7.1175595780696599E-2</v>
      </c>
      <c r="M302">
        <v>0.30614282521013858</v>
      </c>
      <c r="N302">
        <v>3.6066393201398976E-2</v>
      </c>
      <c r="O302">
        <v>0</v>
      </c>
    </row>
    <row r="303" spans="1:15">
      <c r="A303" t="s">
        <v>427</v>
      </c>
      <c r="B303" t="s">
        <v>182</v>
      </c>
      <c r="C303">
        <v>132</v>
      </c>
      <c r="D303">
        <v>0.14134112990771525</v>
      </c>
      <c r="E303">
        <v>0.95554502275473963</v>
      </c>
      <c r="F303">
        <v>5.522342245874552E-3</v>
      </c>
      <c r="G303">
        <v>0</v>
      </c>
      <c r="H303">
        <v>1.8000307852748153E-2</v>
      </c>
      <c r="I303">
        <v>7.3140741007829357E-2</v>
      </c>
      <c r="J303">
        <v>2.8718563058710168E-2</v>
      </c>
      <c r="K303">
        <v>0</v>
      </c>
      <c r="L303">
        <v>6.5067656850385569E-2</v>
      </c>
      <c r="M303">
        <v>0.31146016434406881</v>
      </c>
      <c r="N303">
        <v>3.6291571295494584E-3</v>
      </c>
      <c r="O303">
        <v>0</v>
      </c>
    </row>
    <row r="304" spans="1:15">
      <c r="A304" t="s">
        <v>428</v>
      </c>
      <c r="B304" t="s">
        <v>182</v>
      </c>
      <c r="C304">
        <v>275</v>
      </c>
      <c r="D304">
        <v>0.13963395173029847</v>
      </c>
      <c r="E304">
        <v>0.95859955116094808</v>
      </c>
      <c r="F304">
        <v>4.9051768246462582E-3</v>
      </c>
      <c r="G304">
        <v>0</v>
      </c>
      <c r="H304">
        <v>2.6783758824882556E-2</v>
      </c>
      <c r="I304">
        <v>4.9147014474194228E-2</v>
      </c>
      <c r="J304">
        <v>3.3676156809880016E-2</v>
      </c>
      <c r="K304">
        <v>0</v>
      </c>
      <c r="L304">
        <v>6.2983361012147451E-2</v>
      </c>
      <c r="M304">
        <v>0.20121666860556323</v>
      </c>
      <c r="N304">
        <v>3.6893874807564425E-2</v>
      </c>
      <c r="O304">
        <v>9.2163735558533602E-4</v>
      </c>
    </row>
    <row r="305" spans="1:15">
      <c r="A305" t="s">
        <v>205</v>
      </c>
      <c r="B305" t="s">
        <v>182</v>
      </c>
      <c r="C305">
        <v>110</v>
      </c>
      <c r="D305">
        <v>0.22438783035885532</v>
      </c>
      <c r="E305">
        <v>0.99535575760744277</v>
      </c>
      <c r="F305">
        <v>0</v>
      </c>
      <c r="G305">
        <v>3.815402957827172E-3</v>
      </c>
      <c r="H305">
        <v>1.4119801136527246E-2</v>
      </c>
      <c r="I305">
        <v>4.7864110669708013E-2</v>
      </c>
      <c r="J305">
        <v>3.3736707963196812E-2</v>
      </c>
      <c r="K305">
        <v>0</v>
      </c>
      <c r="L305">
        <v>6.3859530665667394E-2</v>
      </c>
      <c r="M305">
        <v>0.35103134263131702</v>
      </c>
      <c r="N305">
        <v>2.8779205185800207E-2</v>
      </c>
      <c r="O305">
        <v>0</v>
      </c>
    </row>
    <row r="306" spans="1:15">
      <c r="A306" t="s">
        <v>205</v>
      </c>
      <c r="B306" t="s">
        <v>182</v>
      </c>
      <c r="C306">
        <v>275</v>
      </c>
      <c r="D306">
        <v>0.21752181435162793</v>
      </c>
      <c r="E306">
        <v>1</v>
      </c>
      <c r="F306">
        <v>0</v>
      </c>
      <c r="G306">
        <v>0</v>
      </c>
      <c r="H306">
        <v>1.9024865699622005E-2</v>
      </c>
      <c r="I306">
        <v>4.4990403906139675E-2</v>
      </c>
      <c r="J306">
        <v>3.3815888623534615E-4</v>
      </c>
      <c r="K306">
        <v>0</v>
      </c>
      <c r="L306">
        <v>5.9878723842486957E-2</v>
      </c>
      <c r="M306">
        <v>0.33230966840879833</v>
      </c>
      <c r="N306">
        <v>2.8666786746320328E-2</v>
      </c>
      <c r="O306">
        <v>0</v>
      </c>
    </row>
    <row r="307" spans="1:15">
      <c r="A307" t="s">
        <v>208</v>
      </c>
      <c r="B307" t="s">
        <v>182</v>
      </c>
      <c r="C307">
        <v>132</v>
      </c>
      <c r="D307">
        <v>0.14330365165930462</v>
      </c>
      <c r="E307">
        <v>0.95960842737752317</v>
      </c>
      <c r="F307">
        <v>0</v>
      </c>
      <c r="G307">
        <v>0</v>
      </c>
      <c r="H307">
        <v>2.3133334127682377E-2</v>
      </c>
      <c r="I307">
        <v>0.10063181732676391</v>
      </c>
      <c r="J307">
        <v>5.5841497996249519E-5</v>
      </c>
      <c r="K307">
        <v>8.7019349664793893E-4</v>
      </c>
      <c r="L307">
        <v>5.0355695280712501E-2</v>
      </c>
      <c r="M307">
        <v>0.2168137136408276</v>
      </c>
      <c r="N307">
        <v>0</v>
      </c>
      <c r="O307">
        <v>0</v>
      </c>
    </row>
    <row r="308" spans="1:15">
      <c r="A308" t="s">
        <v>208</v>
      </c>
      <c r="B308" t="s">
        <v>182</v>
      </c>
      <c r="C308">
        <v>275</v>
      </c>
      <c r="D308">
        <v>0.14330365165930462</v>
      </c>
      <c r="E308">
        <v>0.95960842737752317</v>
      </c>
      <c r="F308">
        <v>0</v>
      </c>
      <c r="G308">
        <v>0</v>
      </c>
      <c r="H308">
        <v>2.3133334127682377E-2</v>
      </c>
      <c r="I308">
        <v>0.10063181732676391</v>
      </c>
      <c r="J308">
        <v>5.5841497996249519E-5</v>
      </c>
      <c r="K308">
        <v>8.7019349664793893E-4</v>
      </c>
      <c r="L308">
        <v>5.0355695280712501E-2</v>
      </c>
      <c r="M308">
        <v>0.2168137136408276</v>
      </c>
      <c r="N308">
        <v>0</v>
      </c>
      <c r="O308">
        <v>0</v>
      </c>
    </row>
    <row r="309" spans="1:15">
      <c r="A309" t="s">
        <v>206</v>
      </c>
      <c r="B309" t="s">
        <v>182</v>
      </c>
      <c r="C309">
        <v>132</v>
      </c>
      <c r="D309">
        <v>0.21931586034059117</v>
      </c>
      <c r="E309">
        <v>1</v>
      </c>
      <c r="F309">
        <v>0</v>
      </c>
      <c r="G309">
        <v>0</v>
      </c>
      <c r="H309">
        <v>1.9320530910739046E-2</v>
      </c>
      <c r="I309">
        <v>4.5484597077083411E-2</v>
      </c>
      <c r="J309">
        <v>2.8818012476552819E-2</v>
      </c>
      <c r="K309">
        <v>0</v>
      </c>
      <c r="L309">
        <v>6.4178082567642167E-2</v>
      </c>
      <c r="M309">
        <v>0.36232441719050967</v>
      </c>
      <c r="N309">
        <v>3.3678935699752999E-2</v>
      </c>
      <c r="O309">
        <v>0</v>
      </c>
    </row>
    <row r="310" spans="1:15">
      <c r="A310" t="s">
        <v>206</v>
      </c>
      <c r="B310" t="s">
        <v>182</v>
      </c>
      <c r="C310">
        <v>275</v>
      </c>
      <c r="D310">
        <v>0.21931586034059117</v>
      </c>
      <c r="E310">
        <v>1</v>
      </c>
      <c r="F310">
        <v>0</v>
      </c>
      <c r="G310">
        <v>0</v>
      </c>
      <c r="H310">
        <v>1.9320530910739046E-2</v>
      </c>
      <c r="I310">
        <v>4.5484597077083411E-2</v>
      </c>
      <c r="J310">
        <v>2.8818012476552819E-2</v>
      </c>
      <c r="K310">
        <v>0</v>
      </c>
      <c r="L310">
        <v>6.4178082567642167E-2</v>
      </c>
      <c r="M310">
        <v>0.36232441719050967</v>
      </c>
      <c r="N310">
        <v>3.3678935699752999E-2</v>
      </c>
      <c r="O310">
        <v>0</v>
      </c>
    </row>
    <row r="311" spans="1:15">
      <c r="A311" t="s">
        <v>189</v>
      </c>
      <c r="B311" t="s">
        <v>182</v>
      </c>
      <c r="C311">
        <v>275</v>
      </c>
      <c r="D311">
        <v>0.13793654576533623</v>
      </c>
      <c r="E311">
        <v>0.95892195404885217</v>
      </c>
      <c r="F311">
        <v>0</v>
      </c>
      <c r="G311">
        <v>0</v>
      </c>
      <c r="H311">
        <v>2.147178731279829E-2</v>
      </c>
      <c r="I311">
        <v>5.5673182615498105E-2</v>
      </c>
      <c r="J311">
        <v>3.3553725038875576E-2</v>
      </c>
      <c r="K311">
        <v>2.6452518498789215E-3</v>
      </c>
      <c r="L311">
        <v>6.8372497703215823E-2</v>
      </c>
      <c r="M311">
        <v>0.26828191545030011</v>
      </c>
      <c r="N311">
        <v>3.6780935632740493E-2</v>
      </c>
      <c r="O311">
        <v>4.1837131928593096E-3</v>
      </c>
    </row>
    <row r="312" spans="1:15">
      <c r="A312" t="s">
        <v>429</v>
      </c>
      <c r="B312" t="s">
        <v>182</v>
      </c>
      <c r="C312">
        <v>132</v>
      </c>
      <c r="D312">
        <v>0.14134112990771525</v>
      </c>
      <c r="E312">
        <v>0.95554502275473963</v>
      </c>
      <c r="F312">
        <v>5.522342245874552E-3</v>
      </c>
      <c r="G312">
        <v>0</v>
      </c>
      <c r="H312">
        <v>1.8000307852748153E-2</v>
      </c>
      <c r="I312">
        <v>7.3140741007829357E-2</v>
      </c>
      <c r="J312">
        <v>2.8718563058710168E-2</v>
      </c>
      <c r="K312">
        <v>0</v>
      </c>
      <c r="L312">
        <v>6.5067656850385569E-2</v>
      </c>
      <c r="M312">
        <v>0.31146016434406881</v>
      </c>
      <c r="N312">
        <v>3.6291571295494584E-3</v>
      </c>
      <c r="O312">
        <v>0</v>
      </c>
    </row>
    <row r="313" spans="1:15">
      <c r="A313" t="s">
        <v>207</v>
      </c>
      <c r="B313" t="s">
        <v>182</v>
      </c>
      <c r="C313">
        <v>132</v>
      </c>
      <c r="D313">
        <v>0.14134112990771525</v>
      </c>
      <c r="E313">
        <v>0.95554502275473963</v>
      </c>
      <c r="F313">
        <v>5.522342245874552E-3</v>
      </c>
      <c r="G313">
        <v>0</v>
      </c>
      <c r="H313">
        <v>1.8000307852748153E-2</v>
      </c>
      <c r="I313">
        <v>7.3140741007829357E-2</v>
      </c>
      <c r="J313">
        <v>2.8718563058710168E-2</v>
      </c>
      <c r="K313">
        <v>0</v>
      </c>
      <c r="L313">
        <v>6.5067656850385569E-2</v>
      </c>
      <c r="M313">
        <v>0.31146016434406881</v>
      </c>
      <c r="N313">
        <v>3.6291571295494584E-3</v>
      </c>
      <c r="O313">
        <v>0</v>
      </c>
    </row>
    <row r="314" spans="1:15">
      <c r="A314" t="s">
        <v>207</v>
      </c>
      <c r="B314" t="s">
        <v>182</v>
      </c>
      <c r="C314">
        <v>275</v>
      </c>
      <c r="D314">
        <v>0.14134112990771525</v>
      </c>
      <c r="E314">
        <v>0.95554502275473963</v>
      </c>
      <c r="F314">
        <v>5.522342245874552E-3</v>
      </c>
      <c r="G314">
        <v>0</v>
      </c>
      <c r="H314">
        <v>1.8000307852748153E-2</v>
      </c>
      <c r="I314">
        <v>7.3140741007829357E-2</v>
      </c>
      <c r="J314">
        <v>2.8718563058710168E-2</v>
      </c>
      <c r="K314">
        <v>0</v>
      </c>
      <c r="L314">
        <v>6.5067656850385569E-2</v>
      </c>
      <c r="M314">
        <v>0.31146016434406881</v>
      </c>
      <c r="N314">
        <v>3.6291571295494584E-3</v>
      </c>
      <c r="O314">
        <v>0</v>
      </c>
    </row>
    <row r="315" spans="1:15">
      <c r="A315" t="s">
        <v>430</v>
      </c>
      <c r="B315" t="s">
        <v>182</v>
      </c>
      <c r="C315">
        <v>275</v>
      </c>
      <c r="D315">
        <v>0.21868425986725021</v>
      </c>
      <c r="E315">
        <v>1</v>
      </c>
      <c r="F315">
        <v>0</v>
      </c>
      <c r="G315">
        <v>2.4075713453666766E-2</v>
      </c>
      <c r="H315">
        <v>1.463023144887075E-2</v>
      </c>
      <c r="I315">
        <v>3.8243568109061189E-2</v>
      </c>
      <c r="J315">
        <v>3.3465572571767854E-2</v>
      </c>
      <c r="K315">
        <v>0</v>
      </c>
      <c r="L315">
        <v>5.6709815355904691E-2</v>
      </c>
      <c r="M315">
        <v>0.33441881270795576</v>
      </c>
      <c r="N315">
        <v>6.7868755473477914E-4</v>
      </c>
      <c r="O315">
        <v>0</v>
      </c>
    </row>
    <row r="316" spans="1:15">
      <c r="A316" t="s">
        <v>210</v>
      </c>
      <c r="B316" t="s">
        <v>182</v>
      </c>
      <c r="C316">
        <v>275</v>
      </c>
      <c r="D316">
        <v>0.21526781367662126</v>
      </c>
      <c r="E316">
        <v>0.98967250148465424</v>
      </c>
      <c r="F316">
        <v>0</v>
      </c>
      <c r="G316">
        <v>0</v>
      </c>
      <c r="H316">
        <v>1.2463595856038066E-2</v>
      </c>
      <c r="I316">
        <v>4.8119472953878369E-2</v>
      </c>
      <c r="J316">
        <v>2.8643788606794056E-2</v>
      </c>
      <c r="K316">
        <v>0</v>
      </c>
      <c r="L316">
        <v>6.7696459803114187E-2</v>
      </c>
      <c r="M316">
        <v>0.21449674529923163</v>
      </c>
      <c r="N316">
        <v>2.8950943478135111E-2</v>
      </c>
      <c r="O316">
        <v>0</v>
      </c>
    </row>
    <row r="317" spans="1:15">
      <c r="A317" t="s">
        <v>431</v>
      </c>
      <c r="B317" t="s">
        <v>182</v>
      </c>
      <c r="C317">
        <v>132</v>
      </c>
      <c r="D317">
        <v>0.22673457105977129</v>
      </c>
      <c r="E317">
        <v>0.99254638894531244</v>
      </c>
      <c r="F317">
        <v>0</v>
      </c>
      <c r="G317">
        <v>2.3053319209405031E-2</v>
      </c>
      <c r="H317">
        <v>1.559486500092344E-2</v>
      </c>
      <c r="I317">
        <v>4.5075947175992059E-2</v>
      </c>
      <c r="J317">
        <v>3.3467422678082982E-2</v>
      </c>
      <c r="K317">
        <v>0</v>
      </c>
      <c r="L317">
        <v>7.0838233786299998E-2</v>
      </c>
      <c r="M317">
        <v>0.33760681407486043</v>
      </c>
      <c r="N317">
        <v>3.5902404386846942E-2</v>
      </c>
      <c r="O317">
        <v>0</v>
      </c>
    </row>
    <row r="318" spans="1:15">
      <c r="A318" t="s">
        <v>431</v>
      </c>
      <c r="B318" t="s">
        <v>182</v>
      </c>
      <c r="C318">
        <v>275</v>
      </c>
      <c r="D318">
        <v>0.2209364253013833</v>
      </c>
      <c r="E318">
        <v>1</v>
      </c>
      <c r="F318">
        <v>0</v>
      </c>
      <c r="G318">
        <v>0</v>
      </c>
      <c r="H318">
        <v>1.8744742100563382E-2</v>
      </c>
      <c r="I318">
        <v>5.3215877147105982E-2</v>
      </c>
      <c r="J318">
        <v>3.3176369763213247E-2</v>
      </c>
      <c r="K318">
        <v>0</v>
      </c>
      <c r="L318">
        <v>7.1175595780696599E-2</v>
      </c>
      <c r="M318">
        <v>0.30614282521013858</v>
      </c>
      <c r="N318">
        <v>3.6066393201398976E-2</v>
      </c>
      <c r="O318">
        <v>0</v>
      </c>
    </row>
    <row r="319" spans="1:15">
      <c r="A319" t="s">
        <v>432</v>
      </c>
      <c r="B319" t="s">
        <v>182</v>
      </c>
      <c r="C319">
        <v>132</v>
      </c>
      <c r="D319">
        <v>0.14330365165930462</v>
      </c>
      <c r="E319">
        <v>0.95960842737752317</v>
      </c>
      <c r="F319">
        <v>0</v>
      </c>
      <c r="G319">
        <v>0</v>
      </c>
      <c r="H319">
        <v>2.3133334127682377E-2</v>
      </c>
      <c r="I319">
        <v>0.10063181732676391</v>
      </c>
      <c r="J319">
        <v>5.5841497996249519E-5</v>
      </c>
      <c r="K319">
        <v>8.7019349664793893E-4</v>
      </c>
      <c r="L319">
        <v>5.0355695280712501E-2</v>
      </c>
      <c r="M319">
        <v>0.2168137136408276</v>
      </c>
      <c r="N319">
        <v>0</v>
      </c>
      <c r="O319">
        <v>0</v>
      </c>
    </row>
    <row r="320" spans="1:15">
      <c r="A320" t="s">
        <v>209</v>
      </c>
      <c r="B320" t="s">
        <v>182</v>
      </c>
      <c r="C320">
        <v>132</v>
      </c>
      <c r="D320">
        <v>0.14271610408278387</v>
      </c>
      <c r="E320">
        <v>0.95679397874731331</v>
      </c>
      <c r="F320">
        <v>5.2134916289359066E-3</v>
      </c>
      <c r="G320">
        <v>0</v>
      </c>
      <c r="H320">
        <v>1.9078427785774312E-2</v>
      </c>
      <c r="I320">
        <v>0.10048935361240748</v>
      </c>
      <c r="J320">
        <v>3.3724013305242641E-2</v>
      </c>
      <c r="K320">
        <v>0</v>
      </c>
      <c r="L320">
        <v>4.0571624040623436E-2</v>
      </c>
      <c r="M320">
        <v>0.15406638199562933</v>
      </c>
      <c r="N320">
        <v>1.3828140960622766E-3</v>
      </c>
      <c r="O320">
        <v>0</v>
      </c>
    </row>
    <row r="321" spans="1:15">
      <c r="A321" t="s">
        <v>433</v>
      </c>
      <c r="B321" t="s">
        <v>182</v>
      </c>
      <c r="C321">
        <v>132</v>
      </c>
      <c r="D321">
        <v>0.14330365165930462</v>
      </c>
      <c r="E321">
        <v>0.95960842737752317</v>
      </c>
      <c r="F321">
        <v>0</v>
      </c>
      <c r="G321">
        <v>0</v>
      </c>
      <c r="H321">
        <v>2.3133334127682377E-2</v>
      </c>
      <c r="I321">
        <v>0.10063181732676391</v>
      </c>
      <c r="J321">
        <v>5.5841497996249519E-5</v>
      </c>
      <c r="K321">
        <v>8.7019349664793893E-4</v>
      </c>
      <c r="L321">
        <v>5.0355695280712501E-2</v>
      </c>
      <c r="M321">
        <v>0.2168137136408276</v>
      </c>
      <c r="N321">
        <v>0</v>
      </c>
      <c r="O321">
        <v>0</v>
      </c>
    </row>
    <row r="322" spans="1:15">
      <c r="A322" t="s">
        <v>434</v>
      </c>
      <c r="B322" t="s">
        <v>182</v>
      </c>
      <c r="C322">
        <v>132</v>
      </c>
      <c r="D322">
        <v>0.22006957457428605</v>
      </c>
      <c r="E322">
        <v>0.98098395192796384</v>
      </c>
      <c r="F322">
        <v>0</v>
      </c>
      <c r="G322">
        <v>3.0422635639376975E-2</v>
      </c>
      <c r="H322">
        <v>1.9076111052123798E-2</v>
      </c>
      <c r="I322">
        <v>4.5930923647841702E-2</v>
      </c>
      <c r="J322">
        <v>2.8690351525230175E-2</v>
      </c>
      <c r="K322">
        <v>0</v>
      </c>
      <c r="L322">
        <v>7.3209931308674495E-2</v>
      </c>
      <c r="M322">
        <v>0.33972667614519392</v>
      </c>
      <c r="N322">
        <v>3.5187987728598324E-2</v>
      </c>
      <c r="O322">
        <v>0</v>
      </c>
    </row>
    <row r="323" spans="1:15">
      <c r="A323" t="s">
        <v>435</v>
      </c>
      <c r="B323" t="s">
        <v>182</v>
      </c>
      <c r="C323">
        <v>132</v>
      </c>
      <c r="D323">
        <v>0.14271610408278387</v>
      </c>
      <c r="E323">
        <v>0.95679397874731331</v>
      </c>
      <c r="F323">
        <v>5.2134916289359066E-3</v>
      </c>
      <c r="G323">
        <v>0</v>
      </c>
      <c r="H323">
        <v>1.9078427785774312E-2</v>
      </c>
      <c r="I323">
        <v>0.10048935361240748</v>
      </c>
      <c r="J323">
        <v>3.3724013305242641E-2</v>
      </c>
      <c r="K323">
        <v>0</v>
      </c>
      <c r="L323">
        <v>4.0571624040623436E-2</v>
      </c>
      <c r="M323">
        <v>0.15406638199562933</v>
      </c>
      <c r="N323">
        <v>1.3828140960622766E-3</v>
      </c>
      <c r="O323">
        <v>0</v>
      </c>
    </row>
    <row r="324" spans="1:15">
      <c r="A324" t="s">
        <v>436</v>
      </c>
      <c r="B324" t="s">
        <v>182</v>
      </c>
      <c r="C324">
        <v>275</v>
      </c>
      <c r="D324">
        <v>0.14009757722966273</v>
      </c>
      <c r="E324">
        <v>0.96142021557786883</v>
      </c>
      <c r="F324">
        <v>0</v>
      </c>
      <c r="G324">
        <v>0</v>
      </c>
      <c r="H324">
        <v>9.6460074430830406E-3</v>
      </c>
      <c r="I324">
        <v>7.4073237887437027E-2</v>
      </c>
      <c r="J324">
        <v>3.3473618602703863E-2</v>
      </c>
      <c r="K324">
        <v>0</v>
      </c>
      <c r="L324">
        <v>7.4374644653008262E-2</v>
      </c>
      <c r="M324">
        <v>0.10113339594792527</v>
      </c>
      <c r="N324">
        <v>2.8777444502879279E-2</v>
      </c>
      <c r="O324">
        <v>0</v>
      </c>
    </row>
    <row r="325" spans="1:15">
      <c r="A325" t="s">
        <v>437</v>
      </c>
      <c r="B325" t="s">
        <v>182</v>
      </c>
      <c r="C325">
        <v>275</v>
      </c>
      <c r="D325">
        <v>0.14067086073284263</v>
      </c>
      <c r="E325">
        <v>0.95617641634110129</v>
      </c>
      <c r="F325">
        <v>5.2145836934130467E-3</v>
      </c>
      <c r="G325">
        <v>8.4970422989042102E-3</v>
      </c>
      <c r="H325">
        <v>1.9750601145805569E-2</v>
      </c>
      <c r="I325">
        <v>8.1630752964342648E-2</v>
      </c>
      <c r="J325">
        <v>3.3554553835489775E-2</v>
      </c>
      <c r="K325">
        <v>1.2154884676515757E-3</v>
      </c>
      <c r="L325">
        <v>6.7878260101347815E-2</v>
      </c>
      <c r="M325">
        <v>0.11712219796614756</v>
      </c>
      <c r="N325">
        <v>3.5109811538963746E-2</v>
      </c>
      <c r="O325">
        <v>1.292082908828505E-3</v>
      </c>
    </row>
    <row r="326" spans="1:15">
      <c r="A326" t="s">
        <v>438</v>
      </c>
      <c r="B326" t="s">
        <v>182</v>
      </c>
      <c r="C326">
        <v>132</v>
      </c>
      <c r="D326">
        <v>0.22138110229986011</v>
      </c>
      <c r="E326">
        <v>0.91777737318035946</v>
      </c>
      <c r="F326">
        <v>0</v>
      </c>
      <c r="G326">
        <v>0</v>
      </c>
      <c r="H326">
        <v>8.7796675658092516E-3</v>
      </c>
      <c r="I326">
        <v>5.3225004573250842E-2</v>
      </c>
      <c r="J326">
        <v>3.3631979174288548E-2</v>
      </c>
      <c r="K326">
        <v>0</v>
      </c>
      <c r="L326">
        <v>5.4827668994334916E-2</v>
      </c>
      <c r="M326">
        <v>0.14488734784831139</v>
      </c>
      <c r="N326">
        <v>3.4283417062730137E-2</v>
      </c>
      <c r="O326">
        <v>0</v>
      </c>
    </row>
    <row r="327" spans="1:15">
      <c r="A327" t="s">
        <v>438</v>
      </c>
      <c r="B327" t="s">
        <v>182</v>
      </c>
      <c r="C327">
        <v>275</v>
      </c>
      <c r="D327">
        <v>0.22138110229986011</v>
      </c>
      <c r="E327">
        <v>0.91777737318035946</v>
      </c>
      <c r="F327">
        <v>0</v>
      </c>
      <c r="G327">
        <v>0</v>
      </c>
      <c r="H327">
        <v>8.7796675658092516E-3</v>
      </c>
      <c r="I327">
        <v>5.3225004573250842E-2</v>
      </c>
      <c r="J327">
        <v>3.3631979174288548E-2</v>
      </c>
      <c r="K327">
        <v>0</v>
      </c>
      <c r="L327">
        <v>5.4827668994334916E-2</v>
      </c>
      <c r="M327">
        <v>0.14488734784831139</v>
      </c>
      <c r="N327">
        <v>3.4283417062730137E-2</v>
      </c>
      <c r="O327">
        <v>0</v>
      </c>
    </row>
    <row r="328" spans="1:15">
      <c r="A328" t="s">
        <v>184</v>
      </c>
      <c r="B328" t="s">
        <v>182</v>
      </c>
      <c r="C328">
        <v>275</v>
      </c>
      <c r="D328">
        <v>0.22201080374952797</v>
      </c>
      <c r="E328">
        <v>0.91360989191367181</v>
      </c>
      <c r="F328">
        <v>0</v>
      </c>
      <c r="G328">
        <v>2.8802151404818666E-2</v>
      </c>
      <c r="H328">
        <v>1.53023467383706E-2</v>
      </c>
      <c r="I328">
        <v>4.7828168952082341E-2</v>
      </c>
      <c r="J328">
        <v>3.3641107662168601E-2</v>
      </c>
      <c r="K328">
        <v>0</v>
      </c>
      <c r="L328">
        <v>4.9204776319484569E-2</v>
      </c>
      <c r="M328">
        <v>0.11120500077074268</v>
      </c>
      <c r="N328">
        <v>3.4449774947769317E-2</v>
      </c>
      <c r="O328">
        <v>0</v>
      </c>
    </row>
    <row r="329" spans="1:15">
      <c r="A329" t="s">
        <v>439</v>
      </c>
      <c r="B329" t="s">
        <v>182</v>
      </c>
      <c r="C329">
        <v>275</v>
      </c>
      <c r="D329">
        <v>0.21908394463155254</v>
      </c>
      <c r="E329">
        <v>0.99870310141137009</v>
      </c>
      <c r="F329">
        <v>0</v>
      </c>
      <c r="G329">
        <v>0</v>
      </c>
      <c r="H329">
        <v>2.0810628580962807E-2</v>
      </c>
      <c r="I329">
        <v>4.2808604993483691E-2</v>
      </c>
      <c r="J329">
        <v>2.8819125337722209E-2</v>
      </c>
      <c r="K329">
        <v>0</v>
      </c>
      <c r="L329">
        <v>4.7361948180356474E-2</v>
      </c>
      <c r="M329">
        <v>0.29756942212482335</v>
      </c>
      <c r="N329">
        <v>3.3924959222378308E-2</v>
      </c>
      <c r="O329">
        <v>0</v>
      </c>
    </row>
    <row r="330" spans="1:15">
      <c r="A330" t="s">
        <v>214</v>
      </c>
      <c r="B330" t="s">
        <v>182</v>
      </c>
      <c r="C330">
        <v>132</v>
      </c>
      <c r="D330">
        <v>0.2209364253013833</v>
      </c>
      <c r="E330">
        <v>1</v>
      </c>
      <c r="F330">
        <v>0</v>
      </c>
      <c r="G330">
        <v>0</v>
      </c>
      <c r="H330">
        <v>1.8744742100563382E-2</v>
      </c>
      <c r="I330">
        <v>5.3215877147105982E-2</v>
      </c>
      <c r="J330">
        <v>3.3176369763213247E-2</v>
      </c>
      <c r="K330">
        <v>0</v>
      </c>
      <c r="L330">
        <v>7.1175595780696599E-2</v>
      </c>
      <c r="M330">
        <v>0.30614282521013858</v>
      </c>
      <c r="N330">
        <v>3.6066393201398976E-2</v>
      </c>
      <c r="O330">
        <v>0</v>
      </c>
    </row>
    <row r="331" spans="1:15">
      <c r="A331" t="s">
        <v>214</v>
      </c>
      <c r="B331" t="s">
        <v>182</v>
      </c>
      <c r="C331">
        <v>275</v>
      </c>
      <c r="D331">
        <v>0.2209364253013833</v>
      </c>
      <c r="E331">
        <v>1</v>
      </c>
      <c r="F331">
        <v>0</v>
      </c>
      <c r="G331">
        <v>0</v>
      </c>
      <c r="H331">
        <v>1.8744742100563382E-2</v>
      </c>
      <c r="I331">
        <v>5.3215877147105982E-2</v>
      </c>
      <c r="J331">
        <v>3.3176369763213247E-2</v>
      </c>
      <c r="K331">
        <v>0</v>
      </c>
      <c r="L331">
        <v>7.1175595780696599E-2</v>
      </c>
      <c r="M331">
        <v>0.30614282521013858</v>
      </c>
      <c r="N331">
        <v>3.6066393201398976E-2</v>
      </c>
      <c r="O331">
        <v>0</v>
      </c>
    </row>
    <row r="332" spans="1:15">
      <c r="A332" t="s">
        <v>191</v>
      </c>
      <c r="B332" t="s">
        <v>182</v>
      </c>
      <c r="C332">
        <v>132</v>
      </c>
      <c r="D332">
        <v>0.14067086073284263</v>
      </c>
      <c r="E332">
        <v>0.95617641634110129</v>
      </c>
      <c r="F332">
        <v>5.2145836934130467E-3</v>
      </c>
      <c r="G332">
        <v>8.4970422989042102E-3</v>
      </c>
      <c r="H332">
        <v>1.9750601145805569E-2</v>
      </c>
      <c r="I332">
        <v>8.1630752964342648E-2</v>
      </c>
      <c r="J332">
        <v>3.3554553835489775E-2</v>
      </c>
      <c r="K332">
        <v>1.2154884676515757E-3</v>
      </c>
      <c r="L332">
        <v>6.7878260101347815E-2</v>
      </c>
      <c r="M332">
        <v>0.11712219796614756</v>
      </c>
      <c r="N332">
        <v>3.5109811538963746E-2</v>
      </c>
      <c r="O332">
        <v>1.292082908828505E-3</v>
      </c>
    </row>
    <row r="333" spans="1:15">
      <c r="A333" t="s">
        <v>191</v>
      </c>
      <c r="B333" t="s">
        <v>182</v>
      </c>
      <c r="C333">
        <v>275</v>
      </c>
      <c r="D333">
        <v>0.14067086073284263</v>
      </c>
      <c r="E333">
        <v>0.95617641634110129</v>
      </c>
      <c r="F333">
        <v>5.2145836934130467E-3</v>
      </c>
      <c r="G333">
        <v>8.4970422989042102E-3</v>
      </c>
      <c r="H333">
        <v>1.9750601145805569E-2</v>
      </c>
      <c r="I333">
        <v>8.1630752964342648E-2</v>
      </c>
      <c r="J333">
        <v>3.3554553835489775E-2</v>
      </c>
      <c r="K333">
        <v>1.2154884676515757E-3</v>
      </c>
      <c r="L333">
        <v>6.7878260101347815E-2</v>
      </c>
      <c r="M333">
        <v>0.11712219796614756</v>
      </c>
      <c r="N333">
        <v>3.5109811538963746E-2</v>
      </c>
      <c r="O333">
        <v>1.292082908828505E-3</v>
      </c>
    </row>
    <row r="334" spans="1:15">
      <c r="A334" t="s">
        <v>194</v>
      </c>
      <c r="B334" t="s">
        <v>182</v>
      </c>
      <c r="C334">
        <v>275</v>
      </c>
      <c r="D334">
        <v>0.14470489571333134</v>
      </c>
      <c r="E334">
        <v>0.97516915738355392</v>
      </c>
      <c r="F334">
        <v>5.6955561670034406E-3</v>
      </c>
      <c r="G334">
        <v>0</v>
      </c>
      <c r="H334">
        <v>2.0061182882405236E-2</v>
      </c>
      <c r="I334">
        <v>3.8031643613548466E-2</v>
      </c>
      <c r="J334">
        <v>2.8915048836390466E-2</v>
      </c>
      <c r="K334">
        <v>0</v>
      </c>
      <c r="L334">
        <v>5.8148400278211394E-2</v>
      </c>
      <c r="M334">
        <v>0.23550941971929562</v>
      </c>
      <c r="N334">
        <v>0</v>
      </c>
      <c r="O334">
        <v>0</v>
      </c>
    </row>
    <row r="335" spans="1:15">
      <c r="A335" t="s">
        <v>440</v>
      </c>
      <c r="B335" t="s">
        <v>182</v>
      </c>
      <c r="C335">
        <v>132</v>
      </c>
      <c r="D335">
        <v>0.14271610408278387</v>
      </c>
      <c r="E335">
        <v>0.95679397874731331</v>
      </c>
      <c r="F335">
        <v>5.2134916289359066E-3</v>
      </c>
      <c r="G335">
        <v>0</v>
      </c>
      <c r="H335">
        <v>1.9078427785774312E-2</v>
      </c>
      <c r="I335">
        <v>0.10048935361240748</v>
      </c>
      <c r="J335">
        <v>3.3724013305242641E-2</v>
      </c>
      <c r="K335">
        <v>0</v>
      </c>
      <c r="L335">
        <v>4.0571624040623436E-2</v>
      </c>
      <c r="M335">
        <v>0.15406638199562933</v>
      </c>
      <c r="N335">
        <v>1.3828140960622766E-3</v>
      </c>
      <c r="O335">
        <v>0</v>
      </c>
    </row>
    <row r="336" spans="1:15">
      <c r="A336" t="s">
        <v>441</v>
      </c>
      <c r="B336" t="s">
        <v>182</v>
      </c>
      <c r="C336">
        <v>132</v>
      </c>
      <c r="D336">
        <v>0.13963395173029847</v>
      </c>
      <c r="E336">
        <v>0.95859955116094808</v>
      </c>
      <c r="F336">
        <v>4.9051768246462582E-3</v>
      </c>
      <c r="G336">
        <v>0</v>
      </c>
      <c r="H336">
        <v>2.6783758824882556E-2</v>
      </c>
      <c r="I336">
        <v>4.9147014474194228E-2</v>
      </c>
      <c r="J336">
        <v>3.3676156809880016E-2</v>
      </c>
      <c r="K336">
        <v>0</v>
      </c>
      <c r="L336">
        <v>6.2983361012147451E-2</v>
      </c>
      <c r="M336">
        <v>0.20121666860556323</v>
      </c>
      <c r="N336">
        <v>3.6893874807564425E-2</v>
      </c>
      <c r="O336">
        <v>9.2163735558533602E-4</v>
      </c>
    </row>
    <row r="337" spans="1:15">
      <c r="A337" t="s">
        <v>442</v>
      </c>
      <c r="B337" t="s">
        <v>216</v>
      </c>
      <c r="C337">
        <v>132</v>
      </c>
      <c r="D337">
        <v>1.3766406381172097E-2</v>
      </c>
      <c r="E337">
        <v>0</v>
      </c>
      <c r="F337">
        <v>1</v>
      </c>
      <c r="G337">
        <v>0.55954600225142426</v>
      </c>
      <c r="H337">
        <v>6.2611611399943853E-3</v>
      </c>
      <c r="I337">
        <v>0</v>
      </c>
      <c r="J337">
        <v>8.636962090625358E-2</v>
      </c>
      <c r="K337">
        <v>9.2698606254801835E-2</v>
      </c>
      <c r="L337">
        <v>2.2692958467659037E-3</v>
      </c>
      <c r="M337">
        <v>1.1490012345230854E-3</v>
      </c>
      <c r="N337">
        <v>0.23852805287378095</v>
      </c>
      <c r="O337">
        <v>6.7883595082476461E-2</v>
      </c>
    </row>
    <row r="338" spans="1:15">
      <c r="A338" t="s">
        <v>221</v>
      </c>
      <c r="B338" t="s">
        <v>216</v>
      </c>
      <c r="C338">
        <v>275</v>
      </c>
      <c r="D338">
        <v>1.0217611682301826E-2</v>
      </c>
      <c r="E338">
        <v>0</v>
      </c>
      <c r="F338">
        <v>1</v>
      </c>
      <c r="G338">
        <v>0.56923791998202133</v>
      </c>
      <c r="H338">
        <v>5.3586336353446291E-3</v>
      </c>
      <c r="I338">
        <v>0</v>
      </c>
      <c r="J338">
        <v>9.1353882921173496E-2</v>
      </c>
      <c r="K338">
        <v>0.13874858703544926</v>
      </c>
      <c r="L338">
        <v>4.7091862102262242E-3</v>
      </c>
      <c r="M338">
        <v>0</v>
      </c>
      <c r="N338">
        <v>0.12620131540017923</v>
      </c>
      <c r="O338">
        <v>0.11372902539191358</v>
      </c>
    </row>
    <row r="339" spans="1:15">
      <c r="A339" t="s">
        <v>222</v>
      </c>
      <c r="B339" t="s">
        <v>216</v>
      </c>
      <c r="C339">
        <v>275</v>
      </c>
      <c r="D339">
        <v>7.5256449914374909E-3</v>
      </c>
      <c r="E339">
        <v>1.7238419023150201E-3</v>
      </c>
      <c r="F339">
        <v>1</v>
      </c>
      <c r="G339">
        <v>0.57206805388010162</v>
      </c>
      <c r="H339">
        <v>3.7992884847260246E-3</v>
      </c>
      <c r="I339">
        <v>6.4854893446656531E-4</v>
      </c>
      <c r="J339">
        <v>0.14690373026001538</v>
      </c>
      <c r="K339">
        <v>0.10626157400335785</v>
      </c>
      <c r="L339">
        <v>0</v>
      </c>
      <c r="M339">
        <v>3.8515719625984548E-3</v>
      </c>
      <c r="N339">
        <v>0.10940650137285128</v>
      </c>
      <c r="O339">
        <v>2.7669093319985114E-2</v>
      </c>
    </row>
    <row r="340" spans="1:15">
      <c r="A340" t="s">
        <v>223</v>
      </c>
      <c r="B340" t="s">
        <v>216</v>
      </c>
      <c r="C340">
        <v>132</v>
      </c>
      <c r="D340">
        <v>7.7845227530839271E-3</v>
      </c>
      <c r="E340">
        <v>0</v>
      </c>
      <c r="F340">
        <v>0.9969918088536408</v>
      </c>
      <c r="G340">
        <v>0.53806915661693278</v>
      </c>
      <c r="H340">
        <v>3.0387709774979828E-3</v>
      </c>
      <c r="I340">
        <v>1.4878802223002707E-3</v>
      </c>
      <c r="J340">
        <v>8.9697262252219384E-2</v>
      </c>
      <c r="K340">
        <v>0.13365857951881532</v>
      </c>
      <c r="L340">
        <v>0</v>
      </c>
      <c r="M340">
        <v>4.2641450009397218E-3</v>
      </c>
      <c r="N340">
        <v>0.11706192115073652</v>
      </c>
      <c r="O340">
        <v>9.3290881873149614E-2</v>
      </c>
    </row>
    <row r="341" spans="1:15">
      <c r="A341" t="s">
        <v>223</v>
      </c>
      <c r="B341" t="s">
        <v>216</v>
      </c>
      <c r="C341">
        <v>275</v>
      </c>
      <c r="D341">
        <v>1.0177204674875628E-2</v>
      </c>
      <c r="E341">
        <v>0</v>
      </c>
      <c r="F341">
        <v>1</v>
      </c>
      <c r="G341">
        <v>0.56348717748792931</v>
      </c>
      <c r="H341">
        <v>0</v>
      </c>
      <c r="I341">
        <v>5.9144247047575021E-3</v>
      </c>
      <c r="J341">
        <v>0.12172214803868653</v>
      </c>
      <c r="K341">
        <v>8.8884105803721317E-2</v>
      </c>
      <c r="L341">
        <v>3.7072584298751248E-3</v>
      </c>
      <c r="M341">
        <v>6.5326545103875483E-4</v>
      </c>
      <c r="N341">
        <v>9.2594755789362118E-2</v>
      </c>
      <c r="O341">
        <v>3.469831678836189E-2</v>
      </c>
    </row>
    <row r="342" spans="1:15">
      <c r="A342" t="s">
        <v>224</v>
      </c>
      <c r="B342" t="s">
        <v>216</v>
      </c>
      <c r="C342">
        <v>275</v>
      </c>
      <c r="D342">
        <v>1.2179958256223228E-2</v>
      </c>
      <c r="E342">
        <v>0</v>
      </c>
      <c r="F342">
        <v>1</v>
      </c>
      <c r="G342">
        <v>0.54197045698258239</v>
      </c>
      <c r="H342">
        <v>3.8927474686485169E-3</v>
      </c>
      <c r="I342">
        <v>0</v>
      </c>
      <c r="J342">
        <v>5.2779400522337587E-2</v>
      </c>
      <c r="K342">
        <v>0.11161573938845901</v>
      </c>
      <c r="L342">
        <v>2.7738308917089156E-4</v>
      </c>
      <c r="M342">
        <v>4.0736944181562944E-3</v>
      </c>
      <c r="N342">
        <v>9.4305485759198227E-2</v>
      </c>
      <c r="O342">
        <v>8.4552682531653434E-2</v>
      </c>
    </row>
    <row r="343" spans="1:15">
      <c r="A343" t="s">
        <v>224</v>
      </c>
      <c r="B343" t="s">
        <v>216</v>
      </c>
      <c r="C343">
        <v>330</v>
      </c>
      <c r="D343">
        <v>1.2179958256223228E-2</v>
      </c>
      <c r="E343">
        <v>0</v>
      </c>
      <c r="F343">
        <v>1</v>
      </c>
      <c r="G343">
        <v>0.54197045698258239</v>
      </c>
      <c r="H343">
        <v>3.8927474686485169E-3</v>
      </c>
      <c r="I343">
        <v>0</v>
      </c>
      <c r="J343">
        <v>5.2779400522337587E-2</v>
      </c>
      <c r="K343">
        <v>0.11161573938845901</v>
      </c>
      <c r="L343">
        <v>2.7738308917089156E-4</v>
      </c>
      <c r="M343">
        <v>4.0736944181562944E-3</v>
      </c>
      <c r="N343">
        <v>9.4305485759198227E-2</v>
      </c>
      <c r="O343">
        <v>8.4552682531653434E-2</v>
      </c>
    </row>
    <row r="344" spans="1:15">
      <c r="A344" t="s">
        <v>225</v>
      </c>
      <c r="B344" t="s">
        <v>216</v>
      </c>
      <c r="C344">
        <v>132</v>
      </c>
      <c r="D344">
        <v>7.7845227530839271E-3</v>
      </c>
      <c r="E344">
        <v>0</v>
      </c>
      <c r="F344">
        <v>0.9969918088536408</v>
      </c>
      <c r="G344">
        <v>0.53806915661693278</v>
      </c>
      <c r="H344">
        <v>3.0387709774979828E-3</v>
      </c>
      <c r="I344">
        <v>1.4878802223002707E-3</v>
      </c>
      <c r="J344">
        <v>8.9697262252219384E-2</v>
      </c>
      <c r="K344">
        <v>0.13365857951881532</v>
      </c>
      <c r="L344">
        <v>0</v>
      </c>
      <c r="M344">
        <v>4.2641450009397218E-3</v>
      </c>
      <c r="N344">
        <v>0.11706192115073652</v>
      </c>
      <c r="O344">
        <v>9.3290881873149614E-2</v>
      </c>
    </row>
    <row r="345" spans="1:15">
      <c r="A345" t="s">
        <v>225</v>
      </c>
      <c r="B345" t="s">
        <v>216</v>
      </c>
      <c r="C345">
        <v>275</v>
      </c>
      <c r="D345">
        <v>1.0177204674875628E-2</v>
      </c>
      <c r="E345">
        <v>0</v>
      </c>
      <c r="F345">
        <v>1</v>
      </c>
      <c r="G345">
        <v>0.56348717748792931</v>
      </c>
      <c r="H345">
        <v>0</v>
      </c>
      <c r="I345">
        <v>5.9144247047575021E-3</v>
      </c>
      <c r="J345">
        <v>0.12172214803868653</v>
      </c>
      <c r="K345">
        <v>8.8884105803721317E-2</v>
      </c>
      <c r="L345">
        <v>3.7072584298751248E-3</v>
      </c>
      <c r="M345">
        <v>6.5326545103875483E-4</v>
      </c>
      <c r="N345">
        <v>9.2594755789362118E-2</v>
      </c>
      <c r="O345">
        <v>3.469831678836189E-2</v>
      </c>
    </row>
    <row r="346" spans="1:15">
      <c r="A346" t="s">
        <v>226</v>
      </c>
      <c r="B346" t="s">
        <v>216</v>
      </c>
      <c r="C346">
        <v>275</v>
      </c>
      <c r="D346">
        <v>7.9820419436713568E-3</v>
      </c>
      <c r="E346">
        <v>6.0572941925711816E-3</v>
      </c>
      <c r="F346">
        <v>1</v>
      </c>
      <c r="G346">
        <v>0.53982933489838514</v>
      </c>
      <c r="H346">
        <v>2.1656616991217576E-3</v>
      </c>
      <c r="I346">
        <v>1.9539922716252164E-5</v>
      </c>
      <c r="J346">
        <v>9.1186463381813465E-2</v>
      </c>
      <c r="K346">
        <v>0.11768780109273443</v>
      </c>
      <c r="L346">
        <v>4.5491601717937693E-3</v>
      </c>
      <c r="M346">
        <v>2.5179724495460326E-3</v>
      </c>
      <c r="N346">
        <v>0.11105803897390498</v>
      </c>
      <c r="O346">
        <v>9.0525037765310803E-2</v>
      </c>
    </row>
    <row r="347" spans="1:15">
      <c r="A347" t="s">
        <v>443</v>
      </c>
      <c r="B347" t="s">
        <v>216</v>
      </c>
      <c r="C347">
        <v>275</v>
      </c>
      <c r="D347">
        <v>1.0210984760231592E-2</v>
      </c>
      <c r="E347">
        <v>1.9013920230806171E-3</v>
      </c>
      <c r="F347">
        <v>1</v>
      </c>
      <c r="G347">
        <v>0.50914458230795634</v>
      </c>
      <c r="H347">
        <v>1.0153806957730455E-3</v>
      </c>
      <c r="I347">
        <v>1.4385411406605381E-3</v>
      </c>
      <c r="J347">
        <v>0.11683233859342108</v>
      </c>
      <c r="K347">
        <v>9.1086872457711354E-2</v>
      </c>
      <c r="L347">
        <v>4.3202604096856233E-3</v>
      </c>
      <c r="M347">
        <v>3.4356043911648034E-4</v>
      </c>
      <c r="N347">
        <v>0.18083274122757789</v>
      </c>
      <c r="O347">
        <v>5.2281502999533401E-2</v>
      </c>
    </row>
    <row r="348" spans="1:15">
      <c r="A348" t="s">
        <v>444</v>
      </c>
      <c r="B348" t="s">
        <v>216</v>
      </c>
      <c r="C348">
        <v>132</v>
      </c>
      <c r="D348">
        <v>0</v>
      </c>
      <c r="E348">
        <v>5.8584414220737447E-3</v>
      </c>
      <c r="F348">
        <v>0.67980726444406592</v>
      </c>
      <c r="G348">
        <v>0.33001908639791333</v>
      </c>
      <c r="H348">
        <v>1.604999387170741E-3</v>
      </c>
      <c r="I348">
        <v>0</v>
      </c>
      <c r="J348">
        <v>9.8569533103087234E-2</v>
      </c>
      <c r="K348">
        <v>5.3238502553308344E-2</v>
      </c>
      <c r="L348">
        <v>0</v>
      </c>
      <c r="M348">
        <v>2.2243712768950053E-3</v>
      </c>
      <c r="N348">
        <v>0.26288502334770392</v>
      </c>
      <c r="O348">
        <v>7.2937101940459187E-2</v>
      </c>
    </row>
    <row r="349" spans="1:15">
      <c r="A349" t="s">
        <v>444</v>
      </c>
      <c r="B349" t="s">
        <v>216</v>
      </c>
      <c r="C349">
        <v>275</v>
      </c>
      <c r="D349">
        <v>8.789594772795957E-3</v>
      </c>
      <c r="E349">
        <v>6.4271414857024125E-4</v>
      </c>
      <c r="F349">
        <v>1</v>
      </c>
      <c r="G349">
        <v>0.56787859125235141</v>
      </c>
      <c r="H349">
        <v>3.5440764215266883E-3</v>
      </c>
      <c r="I349">
        <v>0</v>
      </c>
      <c r="J349">
        <v>7.8998403207109422E-2</v>
      </c>
      <c r="K349">
        <v>9.9613800630852151E-2</v>
      </c>
      <c r="L349">
        <v>0</v>
      </c>
      <c r="M349">
        <v>3.8556970367055582E-3</v>
      </c>
      <c r="N349">
        <v>0.10057779974554677</v>
      </c>
      <c r="O349">
        <v>0.10872255170714337</v>
      </c>
    </row>
    <row r="350" spans="1:15">
      <c r="A350" t="s">
        <v>235</v>
      </c>
      <c r="B350" t="s">
        <v>216</v>
      </c>
      <c r="C350">
        <v>132</v>
      </c>
      <c r="D350">
        <v>9.351193297230392E-3</v>
      </c>
      <c r="E350">
        <v>0</v>
      </c>
      <c r="F350">
        <v>0.59550367986263908</v>
      </c>
      <c r="G350">
        <v>0.29929217599393415</v>
      </c>
      <c r="H350">
        <v>2.8276825730365494E-3</v>
      </c>
      <c r="I350">
        <v>3.0237472452264972E-4</v>
      </c>
      <c r="J350">
        <v>0.10385532371470764</v>
      </c>
      <c r="K350">
        <v>7.8934724975887938E-2</v>
      </c>
      <c r="L350">
        <v>2.0281419418141824E-3</v>
      </c>
      <c r="M350">
        <v>1.2745566077221496E-3</v>
      </c>
      <c r="N350">
        <v>0.28203889029414847</v>
      </c>
      <c r="O350">
        <v>5.3556796510379596E-2</v>
      </c>
    </row>
    <row r="351" spans="1:15">
      <c r="A351" t="s">
        <v>233</v>
      </c>
      <c r="B351" t="s">
        <v>216</v>
      </c>
      <c r="C351">
        <v>132</v>
      </c>
      <c r="D351">
        <v>8.789594772795957E-3</v>
      </c>
      <c r="E351">
        <v>6.4271414857024125E-4</v>
      </c>
      <c r="F351">
        <v>1</v>
      </c>
      <c r="G351">
        <v>0.56787859125235141</v>
      </c>
      <c r="H351">
        <v>3.5440764215266883E-3</v>
      </c>
      <c r="I351">
        <v>0</v>
      </c>
      <c r="J351">
        <v>7.8998403207109422E-2</v>
      </c>
      <c r="K351">
        <v>9.9613800630852151E-2</v>
      </c>
      <c r="L351">
        <v>0</v>
      </c>
      <c r="M351">
        <v>3.8556970367055582E-3</v>
      </c>
      <c r="N351">
        <v>0.10057779974554677</v>
      </c>
      <c r="O351">
        <v>0.10872255170714337</v>
      </c>
    </row>
    <row r="352" spans="1:15">
      <c r="A352" t="s">
        <v>233</v>
      </c>
      <c r="B352" t="s">
        <v>216</v>
      </c>
      <c r="C352">
        <v>275</v>
      </c>
      <c r="D352">
        <v>8.789594772795957E-3</v>
      </c>
      <c r="E352">
        <v>6.4271414857024125E-4</v>
      </c>
      <c r="F352">
        <v>1</v>
      </c>
      <c r="G352">
        <v>0.56787859125235141</v>
      </c>
      <c r="H352">
        <v>3.5440764215266883E-3</v>
      </c>
      <c r="I352">
        <v>0</v>
      </c>
      <c r="J352">
        <v>7.8998403207109422E-2</v>
      </c>
      <c r="K352">
        <v>9.9613800630852151E-2</v>
      </c>
      <c r="L352">
        <v>0</v>
      </c>
      <c r="M352">
        <v>3.8556970367055582E-3</v>
      </c>
      <c r="N352">
        <v>0.10057779974554677</v>
      </c>
      <c r="O352">
        <v>0.10872255170714337</v>
      </c>
    </row>
    <row r="353" spans="1:15">
      <c r="A353" t="s">
        <v>445</v>
      </c>
      <c r="B353" t="s">
        <v>216</v>
      </c>
      <c r="C353">
        <v>132</v>
      </c>
      <c r="D353">
        <v>7.9098248321228526E-3</v>
      </c>
      <c r="E353">
        <v>6.3271645754980313E-4</v>
      </c>
      <c r="F353">
        <v>1</v>
      </c>
      <c r="G353">
        <v>0.48212946973047816</v>
      </c>
      <c r="H353">
        <v>1.5940001089064667E-3</v>
      </c>
      <c r="I353">
        <v>0</v>
      </c>
      <c r="J353">
        <v>0.14118081841619995</v>
      </c>
      <c r="K353">
        <v>6.3969113657703539E-2</v>
      </c>
      <c r="L353">
        <v>3.4190550693570148E-3</v>
      </c>
      <c r="M353">
        <v>0</v>
      </c>
      <c r="N353">
        <v>0.14085112784547216</v>
      </c>
      <c r="O353">
        <v>4.3192448612847302E-2</v>
      </c>
    </row>
    <row r="354" spans="1:15">
      <c r="A354" t="s">
        <v>446</v>
      </c>
      <c r="B354" t="s">
        <v>216</v>
      </c>
      <c r="C354">
        <v>66</v>
      </c>
      <c r="D354">
        <v>1.1273460171813077E-2</v>
      </c>
      <c r="E354">
        <v>2.7630892124339327E-4</v>
      </c>
      <c r="F354">
        <v>1</v>
      </c>
      <c r="G354">
        <v>0.56604379653940573</v>
      </c>
      <c r="H354">
        <v>1.4964621600875043E-3</v>
      </c>
      <c r="I354">
        <v>0</v>
      </c>
      <c r="J354">
        <v>0.10618533535329115</v>
      </c>
      <c r="K354">
        <v>7.961563115477098E-2</v>
      </c>
      <c r="L354">
        <v>0</v>
      </c>
      <c r="M354">
        <v>7.1392368210164946E-3</v>
      </c>
      <c r="N354">
        <v>0.18504941977240352</v>
      </c>
      <c r="O354">
        <v>4.5224205502757069E-2</v>
      </c>
    </row>
    <row r="355" spans="1:15">
      <c r="A355" t="s">
        <v>447</v>
      </c>
      <c r="B355" t="s">
        <v>216</v>
      </c>
      <c r="C355">
        <v>275</v>
      </c>
      <c r="D355">
        <v>1.0210984760231592E-2</v>
      </c>
      <c r="E355">
        <v>1.9013920230806171E-3</v>
      </c>
      <c r="F355">
        <v>1</v>
      </c>
      <c r="G355">
        <v>0.50914458230795634</v>
      </c>
      <c r="H355">
        <v>1.0153806957730455E-3</v>
      </c>
      <c r="I355">
        <v>1.4385411406605381E-3</v>
      </c>
      <c r="J355">
        <v>0.11683233859342108</v>
      </c>
      <c r="K355">
        <v>9.1086872457711354E-2</v>
      </c>
      <c r="L355">
        <v>4.3202604096856233E-3</v>
      </c>
      <c r="M355">
        <v>3.4356043911648034E-4</v>
      </c>
      <c r="N355">
        <v>0.18083274122757789</v>
      </c>
      <c r="O355">
        <v>5.2281502999533401E-2</v>
      </c>
    </row>
    <row r="356" spans="1:15">
      <c r="A356" t="s">
        <v>448</v>
      </c>
      <c r="B356" t="s">
        <v>216</v>
      </c>
      <c r="C356">
        <v>132</v>
      </c>
      <c r="D356">
        <v>9.351193297230392E-3</v>
      </c>
      <c r="E356">
        <v>0</v>
      </c>
      <c r="F356">
        <v>0.59550367986263908</v>
      </c>
      <c r="G356">
        <v>0.29929217599393415</v>
      </c>
      <c r="H356">
        <v>2.8276825730365494E-3</v>
      </c>
      <c r="I356">
        <v>3.0237472452264972E-4</v>
      </c>
      <c r="J356">
        <v>0.10385532371470764</v>
      </c>
      <c r="K356">
        <v>7.8934724975887938E-2</v>
      </c>
      <c r="L356">
        <v>2.0281419418141824E-3</v>
      </c>
      <c r="M356">
        <v>1.2745566077221496E-3</v>
      </c>
      <c r="N356">
        <v>0.28203889029414847</v>
      </c>
      <c r="O356">
        <v>5.3556796510379596E-2</v>
      </c>
    </row>
    <row r="357" spans="1:15">
      <c r="A357" t="s">
        <v>449</v>
      </c>
      <c r="B357" t="s">
        <v>216</v>
      </c>
      <c r="C357">
        <v>132</v>
      </c>
      <c r="D357">
        <v>1.1027786570798366E-2</v>
      </c>
      <c r="E357">
        <v>0</v>
      </c>
      <c r="F357">
        <v>1</v>
      </c>
      <c r="G357">
        <v>0.51943955196610614</v>
      </c>
      <c r="H357">
        <v>0</v>
      </c>
      <c r="I357">
        <v>0</v>
      </c>
      <c r="J357">
        <v>0.15070754038010389</v>
      </c>
      <c r="K357">
        <v>0.11961937429903451</v>
      </c>
      <c r="L357">
        <v>3.5529046410043481E-3</v>
      </c>
      <c r="M357">
        <v>0</v>
      </c>
      <c r="N357">
        <v>0.13870599044868015</v>
      </c>
      <c r="O357">
        <v>6.0488515807929653E-2</v>
      </c>
    </row>
    <row r="358" spans="1:15">
      <c r="A358" t="s">
        <v>450</v>
      </c>
      <c r="B358" t="s">
        <v>216</v>
      </c>
      <c r="C358">
        <v>275</v>
      </c>
      <c r="D358">
        <v>1.1273460171813077E-2</v>
      </c>
      <c r="E358">
        <v>2.7630892124339327E-4</v>
      </c>
      <c r="F358">
        <v>1</v>
      </c>
      <c r="G358">
        <v>0.56604379653940573</v>
      </c>
      <c r="H358">
        <v>1.4964621600875043E-3</v>
      </c>
      <c r="I358">
        <v>0</v>
      </c>
      <c r="J358">
        <v>0.10618533535329115</v>
      </c>
      <c r="K358">
        <v>7.961563115477098E-2</v>
      </c>
      <c r="L358">
        <v>0</v>
      </c>
      <c r="M358">
        <v>7.1392368210164946E-3</v>
      </c>
      <c r="N358">
        <v>0.18504941977240352</v>
      </c>
      <c r="O358">
        <v>4.5224205502757069E-2</v>
      </c>
    </row>
    <row r="359" spans="1:15">
      <c r="A359" t="s">
        <v>450</v>
      </c>
      <c r="B359" t="s">
        <v>216</v>
      </c>
      <c r="C359">
        <v>66</v>
      </c>
      <c r="D359">
        <v>1.1273460171813077E-2</v>
      </c>
      <c r="E359">
        <v>2.7630892124339327E-4</v>
      </c>
      <c r="F359">
        <v>1</v>
      </c>
      <c r="G359">
        <v>0.56604379653940573</v>
      </c>
      <c r="H359">
        <v>1.4964621600875043E-3</v>
      </c>
      <c r="I359">
        <v>0</v>
      </c>
      <c r="J359">
        <v>0.10618533535329115</v>
      </c>
      <c r="K359">
        <v>7.961563115477098E-2</v>
      </c>
      <c r="L359">
        <v>0</v>
      </c>
      <c r="M359">
        <v>7.1392368210164946E-3</v>
      </c>
      <c r="N359">
        <v>0.18504941977240352</v>
      </c>
      <c r="O359">
        <v>4.5224205502757069E-2</v>
      </c>
    </row>
    <row r="360" spans="1:15">
      <c r="A360" t="s">
        <v>451</v>
      </c>
      <c r="B360" t="s">
        <v>216</v>
      </c>
      <c r="C360">
        <v>132</v>
      </c>
      <c r="D360">
        <v>1.1027786570798366E-2</v>
      </c>
      <c r="E360">
        <v>0</v>
      </c>
      <c r="F360">
        <v>1</v>
      </c>
      <c r="G360">
        <v>0.51943955196610614</v>
      </c>
      <c r="H360">
        <v>0</v>
      </c>
      <c r="I360">
        <v>0</v>
      </c>
      <c r="J360">
        <v>0.15070754038010389</v>
      </c>
      <c r="K360">
        <v>0.11961937429903451</v>
      </c>
      <c r="L360">
        <v>3.5529046410043481E-3</v>
      </c>
      <c r="M360">
        <v>0</v>
      </c>
      <c r="N360">
        <v>0.13870599044868015</v>
      </c>
      <c r="O360">
        <v>6.0488515807929653E-2</v>
      </c>
    </row>
    <row r="361" spans="1:15">
      <c r="A361" t="s">
        <v>452</v>
      </c>
      <c r="B361" t="s">
        <v>216</v>
      </c>
      <c r="C361">
        <v>275</v>
      </c>
      <c r="D361">
        <v>1.1273460171813077E-2</v>
      </c>
      <c r="E361">
        <v>2.7630892124339327E-4</v>
      </c>
      <c r="F361">
        <v>1</v>
      </c>
      <c r="G361">
        <v>0.56604379653940573</v>
      </c>
      <c r="H361">
        <v>1.4964621600875043E-3</v>
      </c>
      <c r="I361">
        <v>0</v>
      </c>
      <c r="J361">
        <v>0.10618533535329115</v>
      </c>
      <c r="K361">
        <v>7.961563115477098E-2</v>
      </c>
      <c r="L361">
        <v>0</v>
      </c>
      <c r="M361">
        <v>7.1392368210164946E-3</v>
      </c>
      <c r="N361">
        <v>0.18504941977240352</v>
      </c>
      <c r="O361">
        <v>4.5224205502757069E-2</v>
      </c>
    </row>
    <row r="362" spans="1:15">
      <c r="A362" t="s">
        <v>452</v>
      </c>
      <c r="B362" t="s">
        <v>216</v>
      </c>
      <c r="C362">
        <v>66</v>
      </c>
      <c r="D362">
        <v>1.1273460171813077E-2</v>
      </c>
      <c r="E362">
        <v>2.7630892124339327E-4</v>
      </c>
      <c r="F362">
        <v>1</v>
      </c>
      <c r="G362">
        <v>0.56604379653940573</v>
      </c>
      <c r="H362">
        <v>1.4964621600875043E-3</v>
      </c>
      <c r="I362">
        <v>0</v>
      </c>
      <c r="J362">
        <v>0.10618533535329115</v>
      </c>
      <c r="K362">
        <v>7.961563115477098E-2</v>
      </c>
      <c r="L362">
        <v>0</v>
      </c>
      <c r="M362">
        <v>7.1392368210164946E-3</v>
      </c>
      <c r="N362">
        <v>0.18504941977240352</v>
      </c>
      <c r="O362">
        <v>4.5224205502757069E-2</v>
      </c>
    </row>
    <row r="363" spans="1:15">
      <c r="A363" t="s">
        <v>453</v>
      </c>
      <c r="B363" t="s">
        <v>216</v>
      </c>
      <c r="C363">
        <v>275</v>
      </c>
      <c r="D363">
        <v>1.0210984760231592E-2</v>
      </c>
      <c r="E363">
        <v>1.9013920230806171E-3</v>
      </c>
      <c r="F363">
        <v>1</v>
      </c>
      <c r="G363">
        <v>0.50914458230795634</v>
      </c>
      <c r="H363">
        <v>1.0153806957730455E-3</v>
      </c>
      <c r="I363">
        <v>1.4385411406605381E-3</v>
      </c>
      <c r="J363">
        <v>0.11683233859342108</v>
      </c>
      <c r="K363">
        <v>9.1086872457711354E-2</v>
      </c>
      <c r="L363">
        <v>4.3202604096856233E-3</v>
      </c>
      <c r="M363">
        <v>3.4356043911648034E-4</v>
      </c>
      <c r="N363">
        <v>0.18083274122757789</v>
      </c>
      <c r="O363">
        <v>5.2281502999533401E-2</v>
      </c>
    </row>
    <row r="364" spans="1:15">
      <c r="A364" t="s">
        <v>454</v>
      </c>
      <c r="B364" t="s">
        <v>216</v>
      </c>
      <c r="C364">
        <v>132</v>
      </c>
      <c r="D364">
        <v>8.3539387055856628E-3</v>
      </c>
      <c r="E364">
        <v>0</v>
      </c>
      <c r="F364">
        <v>1</v>
      </c>
      <c r="G364">
        <v>0.54467220168410835</v>
      </c>
      <c r="H364">
        <v>3.4687197603297201E-3</v>
      </c>
      <c r="I364">
        <v>6.3917811551434127E-4</v>
      </c>
      <c r="J364">
        <v>9.3365036430247683E-2</v>
      </c>
      <c r="K364">
        <v>6.0043595302048808E-2</v>
      </c>
      <c r="L364">
        <v>3.0711503022850329E-3</v>
      </c>
      <c r="M364">
        <v>9.9379585902977663E-5</v>
      </c>
      <c r="N364">
        <v>0.1411955587676931</v>
      </c>
      <c r="O364">
        <v>9.9016947381401155E-2</v>
      </c>
    </row>
    <row r="365" spans="1:15">
      <c r="A365" t="s">
        <v>218</v>
      </c>
      <c r="B365" t="s">
        <v>216</v>
      </c>
      <c r="C365">
        <v>132</v>
      </c>
      <c r="D365">
        <v>1.3766406381172097E-2</v>
      </c>
      <c r="E365">
        <v>0</v>
      </c>
      <c r="F365">
        <v>1</v>
      </c>
      <c r="G365">
        <v>0.55954600225142426</v>
      </c>
      <c r="H365">
        <v>6.2611611399943853E-3</v>
      </c>
      <c r="I365">
        <v>0</v>
      </c>
      <c r="J365">
        <v>8.636962090625358E-2</v>
      </c>
      <c r="K365">
        <v>9.2698606254801835E-2</v>
      </c>
      <c r="L365">
        <v>2.2692958467659037E-3</v>
      </c>
      <c r="M365">
        <v>1.1490012345230854E-3</v>
      </c>
      <c r="N365">
        <v>0.23852805287378095</v>
      </c>
      <c r="O365">
        <v>6.7883595082476461E-2</v>
      </c>
    </row>
    <row r="366" spans="1:15">
      <c r="A366" t="s">
        <v>455</v>
      </c>
      <c r="B366" t="s">
        <v>216</v>
      </c>
      <c r="C366">
        <v>275</v>
      </c>
      <c r="D366">
        <v>1.0217611682301826E-2</v>
      </c>
      <c r="E366">
        <v>0</v>
      </c>
      <c r="F366">
        <v>1</v>
      </c>
      <c r="G366">
        <v>0.56923791998202133</v>
      </c>
      <c r="H366">
        <v>5.3586336353446291E-3</v>
      </c>
      <c r="I366">
        <v>0</v>
      </c>
      <c r="J366">
        <v>9.1353882921173496E-2</v>
      </c>
      <c r="K366">
        <v>0.13874858703544926</v>
      </c>
      <c r="L366">
        <v>4.7091862102262242E-3</v>
      </c>
      <c r="M366">
        <v>0</v>
      </c>
      <c r="N366">
        <v>0.12620131540017923</v>
      </c>
      <c r="O366">
        <v>0.11372902539191358</v>
      </c>
    </row>
    <row r="367" spans="1:15">
      <c r="A367" t="s">
        <v>230</v>
      </c>
      <c r="B367" t="s">
        <v>216</v>
      </c>
      <c r="C367">
        <v>132</v>
      </c>
      <c r="D367">
        <v>6.8161754242600419E-3</v>
      </c>
      <c r="E367">
        <v>5.6795244735058665E-3</v>
      </c>
      <c r="F367">
        <v>1</v>
      </c>
      <c r="G367">
        <v>0.5192868535025108</v>
      </c>
      <c r="H367">
        <v>0</v>
      </c>
      <c r="I367">
        <v>7.5209225823253071E-3</v>
      </c>
      <c r="J367">
        <v>0.14080768448947339</v>
      </c>
      <c r="K367">
        <v>8.8156981320445096E-2</v>
      </c>
      <c r="L367">
        <v>3.0549824724893583E-3</v>
      </c>
      <c r="M367">
        <v>2.4859118025282005E-3</v>
      </c>
      <c r="N367">
        <v>0.12827024815302376</v>
      </c>
      <c r="O367">
        <v>8.7615813824094946E-2</v>
      </c>
    </row>
    <row r="368" spans="1:15">
      <c r="A368" t="s">
        <v>456</v>
      </c>
      <c r="B368" t="s">
        <v>216</v>
      </c>
      <c r="C368">
        <v>275</v>
      </c>
      <c r="D368">
        <v>9.5247640227655358E-3</v>
      </c>
      <c r="E368">
        <v>0</v>
      </c>
      <c r="F368">
        <v>1</v>
      </c>
      <c r="G368">
        <v>0.53613125841867548</v>
      </c>
      <c r="H368">
        <v>0</v>
      </c>
      <c r="I368">
        <v>2.9657644321626339E-3</v>
      </c>
      <c r="J368">
        <v>0.12941794669502571</v>
      </c>
      <c r="K368">
        <v>8.9050896394067713E-2</v>
      </c>
      <c r="L368">
        <v>8.2230237449422471E-4</v>
      </c>
      <c r="M368">
        <v>2.5945073380829746E-3</v>
      </c>
      <c r="N368">
        <v>0.2509182546157761</v>
      </c>
      <c r="O368">
        <v>0.10948062268384355</v>
      </c>
    </row>
    <row r="369" spans="1:15">
      <c r="A369" t="s">
        <v>457</v>
      </c>
      <c r="B369" t="s">
        <v>216</v>
      </c>
      <c r="C369">
        <v>132</v>
      </c>
      <c r="D369">
        <v>1.3766406381172097E-2</v>
      </c>
      <c r="E369">
        <v>0</v>
      </c>
      <c r="F369">
        <v>1</v>
      </c>
      <c r="G369">
        <v>0.55954600225142426</v>
      </c>
      <c r="H369">
        <v>6.2611611399943853E-3</v>
      </c>
      <c r="I369">
        <v>0</v>
      </c>
      <c r="J369">
        <v>8.636962090625358E-2</v>
      </c>
      <c r="K369">
        <v>9.2698606254801835E-2</v>
      </c>
      <c r="L369">
        <v>2.2692958467659037E-3</v>
      </c>
      <c r="M369">
        <v>1.1490012345230854E-3</v>
      </c>
      <c r="N369">
        <v>0.23852805287378095</v>
      </c>
      <c r="O369">
        <v>6.7883595082476461E-2</v>
      </c>
    </row>
    <row r="370" spans="1:15">
      <c r="A370" t="s">
        <v>458</v>
      </c>
      <c r="B370" t="s">
        <v>216</v>
      </c>
      <c r="C370">
        <v>275</v>
      </c>
      <c r="D370">
        <v>9.5247640227655358E-3</v>
      </c>
      <c r="E370">
        <v>0</v>
      </c>
      <c r="F370">
        <v>1</v>
      </c>
      <c r="G370">
        <v>0.53613125841867548</v>
      </c>
      <c r="H370">
        <v>0</v>
      </c>
      <c r="I370">
        <v>2.9657644321626339E-3</v>
      </c>
      <c r="J370">
        <v>0.12941794669502571</v>
      </c>
      <c r="K370">
        <v>8.9050896394067713E-2</v>
      </c>
      <c r="L370">
        <v>8.2230237449422471E-4</v>
      </c>
      <c r="M370">
        <v>2.5945073380829746E-3</v>
      </c>
      <c r="N370">
        <v>0.2509182546157761</v>
      </c>
      <c r="O370">
        <v>0.10948062268384355</v>
      </c>
    </row>
    <row r="371" spans="1:15">
      <c r="A371" t="s">
        <v>459</v>
      </c>
      <c r="B371" t="s">
        <v>216</v>
      </c>
      <c r="C371">
        <v>132</v>
      </c>
      <c r="D371">
        <v>1.1027786570798366E-2</v>
      </c>
      <c r="E371">
        <v>0</v>
      </c>
      <c r="F371">
        <v>1</v>
      </c>
      <c r="G371">
        <v>0.51943955196610614</v>
      </c>
      <c r="H371">
        <v>0</v>
      </c>
      <c r="I371">
        <v>0</v>
      </c>
      <c r="J371">
        <v>0.15070754038010389</v>
      </c>
      <c r="K371">
        <v>0.11961937429903451</v>
      </c>
      <c r="L371">
        <v>3.5529046410043481E-3</v>
      </c>
      <c r="M371">
        <v>0</v>
      </c>
      <c r="N371">
        <v>0.13870599044868015</v>
      </c>
      <c r="O371">
        <v>6.0488515807929653E-2</v>
      </c>
    </row>
    <row r="372" spans="1:15">
      <c r="A372" t="s">
        <v>460</v>
      </c>
      <c r="B372" t="s">
        <v>216</v>
      </c>
      <c r="C372">
        <v>132</v>
      </c>
      <c r="D372">
        <v>8.789594772795957E-3</v>
      </c>
      <c r="E372">
        <v>6.4271414857024125E-4</v>
      </c>
      <c r="F372">
        <v>1</v>
      </c>
      <c r="G372">
        <v>0.56787859125235141</v>
      </c>
      <c r="H372">
        <v>3.5440764215266883E-3</v>
      </c>
      <c r="I372">
        <v>0</v>
      </c>
      <c r="J372">
        <v>7.8998403207109422E-2</v>
      </c>
      <c r="K372">
        <v>9.9613800630852151E-2</v>
      </c>
      <c r="L372">
        <v>0</v>
      </c>
      <c r="M372">
        <v>3.8556970367055582E-3</v>
      </c>
      <c r="N372">
        <v>0.10057779974554677</v>
      </c>
      <c r="O372">
        <v>0.10872255170714337</v>
      </c>
    </row>
    <row r="373" spans="1:15">
      <c r="A373" t="s">
        <v>461</v>
      </c>
      <c r="B373" t="s">
        <v>216</v>
      </c>
      <c r="C373">
        <v>132</v>
      </c>
      <c r="D373">
        <v>8.789594772795957E-3</v>
      </c>
      <c r="E373">
        <v>6.4271414857024125E-4</v>
      </c>
      <c r="F373">
        <v>1</v>
      </c>
      <c r="G373">
        <v>0.56787859125235141</v>
      </c>
      <c r="H373">
        <v>3.5440764215266883E-3</v>
      </c>
      <c r="I373">
        <v>0</v>
      </c>
      <c r="J373">
        <v>7.8998403207109422E-2</v>
      </c>
      <c r="K373">
        <v>9.9613800630852151E-2</v>
      </c>
      <c r="L373">
        <v>0</v>
      </c>
      <c r="M373">
        <v>3.8556970367055582E-3</v>
      </c>
      <c r="N373">
        <v>0.10057779974554677</v>
      </c>
      <c r="O373">
        <v>0.10872255170714337</v>
      </c>
    </row>
    <row r="374" spans="1:15">
      <c r="A374" t="s">
        <v>461</v>
      </c>
      <c r="B374" t="s">
        <v>216</v>
      </c>
      <c r="C374">
        <v>275</v>
      </c>
      <c r="D374">
        <v>8.789594772795957E-3</v>
      </c>
      <c r="E374">
        <v>6.4271414857024125E-4</v>
      </c>
      <c r="F374">
        <v>1</v>
      </c>
      <c r="G374">
        <v>0.56787859125235141</v>
      </c>
      <c r="H374">
        <v>3.5440764215266883E-3</v>
      </c>
      <c r="I374">
        <v>0</v>
      </c>
      <c r="J374">
        <v>7.8998403207109422E-2</v>
      </c>
      <c r="K374">
        <v>9.9613800630852151E-2</v>
      </c>
      <c r="L374">
        <v>0</v>
      </c>
      <c r="M374">
        <v>3.8556970367055582E-3</v>
      </c>
      <c r="N374">
        <v>0.10057779974554677</v>
      </c>
      <c r="O374">
        <v>0.10872255170714337</v>
      </c>
    </row>
    <row r="375" spans="1:15">
      <c r="A375" t="s">
        <v>462</v>
      </c>
      <c r="B375" t="s">
        <v>216</v>
      </c>
      <c r="C375">
        <v>275</v>
      </c>
      <c r="D375">
        <v>7.9820419436713568E-3</v>
      </c>
      <c r="E375">
        <v>6.0572941925711816E-3</v>
      </c>
      <c r="F375">
        <v>1</v>
      </c>
      <c r="G375">
        <v>0.53982933489838514</v>
      </c>
      <c r="H375">
        <v>2.1656616991217576E-3</v>
      </c>
      <c r="I375">
        <v>1.9539922716252164E-5</v>
      </c>
      <c r="J375">
        <v>9.1186463381813465E-2</v>
      </c>
      <c r="K375">
        <v>0.11768780109273443</v>
      </c>
      <c r="L375">
        <v>4.5491601717937693E-3</v>
      </c>
      <c r="M375">
        <v>2.5179724495460326E-3</v>
      </c>
      <c r="N375">
        <v>0.11105803897390498</v>
      </c>
      <c r="O375">
        <v>9.0525037765310803E-2</v>
      </c>
    </row>
    <row r="376" spans="1:15">
      <c r="A376" t="s">
        <v>463</v>
      </c>
      <c r="B376" t="s">
        <v>216</v>
      </c>
      <c r="C376">
        <v>275</v>
      </c>
      <c r="D376">
        <v>1.0210984760231592E-2</v>
      </c>
      <c r="E376">
        <v>1.9013920230806171E-3</v>
      </c>
      <c r="F376">
        <v>1</v>
      </c>
      <c r="G376">
        <v>0.50914458230795634</v>
      </c>
      <c r="H376">
        <v>1.0153806957730455E-3</v>
      </c>
      <c r="I376">
        <v>1.4385411406605381E-3</v>
      </c>
      <c r="J376">
        <v>0.11683233859342108</v>
      </c>
      <c r="K376">
        <v>9.1086872457711354E-2</v>
      </c>
      <c r="L376">
        <v>4.3202604096856233E-3</v>
      </c>
      <c r="M376">
        <v>3.4356043911648034E-4</v>
      </c>
      <c r="N376">
        <v>0.18083274122757789</v>
      </c>
      <c r="O376">
        <v>5.2281502999533401E-2</v>
      </c>
    </row>
    <row r="377" spans="1:15">
      <c r="A377" t="s">
        <v>464</v>
      </c>
      <c r="B377" t="s">
        <v>216</v>
      </c>
      <c r="C377">
        <v>66</v>
      </c>
      <c r="D377">
        <v>1.1273460171813077E-2</v>
      </c>
      <c r="E377">
        <v>2.7630892124339327E-4</v>
      </c>
      <c r="F377">
        <v>1</v>
      </c>
      <c r="G377">
        <v>0.56604379653940573</v>
      </c>
      <c r="H377">
        <v>1.4964621600875043E-3</v>
      </c>
      <c r="I377">
        <v>0</v>
      </c>
      <c r="J377">
        <v>0.10618533535329115</v>
      </c>
      <c r="K377">
        <v>7.961563115477098E-2</v>
      </c>
      <c r="L377">
        <v>0</v>
      </c>
      <c r="M377">
        <v>7.1392368210164946E-3</v>
      </c>
      <c r="N377">
        <v>0.18504941977240352</v>
      </c>
      <c r="O377">
        <v>4.5224205502757069E-2</v>
      </c>
    </row>
    <row r="378" spans="1:15">
      <c r="A378" t="s">
        <v>465</v>
      </c>
      <c r="B378" t="s">
        <v>216</v>
      </c>
      <c r="C378">
        <v>275</v>
      </c>
      <c r="D378">
        <v>1.1273460171813077E-2</v>
      </c>
      <c r="E378">
        <v>2.7630892124339327E-4</v>
      </c>
      <c r="F378">
        <v>1</v>
      </c>
      <c r="G378">
        <v>0.56604379653940573</v>
      </c>
      <c r="H378">
        <v>1.4964621600875043E-3</v>
      </c>
      <c r="I378">
        <v>0</v>
      </c>
      <c r="J378">
        <v>0.10618533535329115</v>
      </c>
      <c r="K378">
        <v>7.961563115477098E-2</v>
      </c>
      <c r="L378">
        <v>0</v>
      </c>
      <c r="M378">
        <v>7.1392368210164946E-3</v>
      </c>
      <c r="N378">
        <v>0.18504941977240352</v>
      </c>
      <c r="O378">
        <v>4.5224205502757069E-2</v>
      </c>
    </row>
    <row r="379" spans="1:15">
      <c r="A379" t="s">
        <v>465</v>
      </c>
      <c r="B379" t="s">
        <v>216</v>
      </c>
      <c r="C379">
        <v>66</v>
      </c>
      <c r="D379">
        <v>1.1273460171813077E-2</v>
      </c>
      <c r="E379">
        <v>2.7630892124339327E-4</v>
      </c>
      <c r="F379">
        <v>1</v>
      </c>
      <c r="G379">
        <v>0.56604379653940573</v>
      </c>
      <c r="H379">
        <v>1.4964621600875043E-3</v>
      </c>
      <c r="I379">
        <v>0</v>
      </c>
      <c r="J379">
        <v>0.10618533535329115</v>
      </c>
      <c r="K379">
        <v>7.961563115477098E-2</v>
      </c>
      <c r="L379">
        <v>0</v>
      </c>
      <c r="M379">
        <v>7.1392368210164946E-3</v>
      </c>
      <c r="N379">
        <v>0.18504941977240352</v>
      </c>
      <c r="O379">
        <v>4.5224205502757069E-2</v>
      </c>
    </row>
    <row r="380" spans="1:15">
      <c r="A380" t="s">
        <v>466</v>
      </c>
      <c r="B380" t="s">
        <v>216</v>
      </c>
      <c r="C380">
        <v>132</v>
      </c>
      <c r="D380">
        <v>6.8161754242600419E-3</v>
      </c>
      <c r="E380">
        <v>5.6795244735058665E-3</v>
      </c>
      <c r="F380">
        <v>1</v>
      </c>
      <c r="G380">
        <v>0.5192868535025108</v>
      </c>
      <c r="H380">
        <v>0</v>
      </c>
      <c r="I380">
        <v>7.5209225823253071E-3</v>
      </c>
      <c r="J380">
        <v>0.14080768448947339</v>
      </c>
      <c r="K380">
        <v>8.8156981320445096E-2</v>
      </c>
      <c r="L380">
        <v>3.0549824724893583E-3</v>
      </c>
      <c r="M380">
        <v>2.4859118025282005E-3</v>
      </c>
      <c r="N380">
        <v>0.12827024815302376</v>
      </c>
      <c r="O380">
        <v>8.7615813824094946E-2</v>
      </c>
    </row>
    <row r="381" spans="1:15">
      <c r="A381" t="s">
        <v>234</v>
      </c>
      <c r="B381" t="s">
        <v>216</v>
      </c>
      <c r="C381">
        <v>132</v>
      </c>
      <c r="D381">
        <v>1.2218663966361435E-2</v>
      </c>
      <c r="E381">
        <v>0</v>
      </c>
      <c r="F381">
        <v>1</v>
      </c>
      <c r="G381">
        <v>0.56699467552977667</v>
      </c>
      <c r="H381">
        <v>2.7230141564753758E-3</v>
      </c>
      <c r="I381">
        <v>3.415929912067617E-3</v>
      </c>
      <c r="J381">
        <v>0.13609425355281024</v>
      </c>
      <c r="K381">
        <v>0.10662440613932282</v>
      </c>
      <c r="L381">
        <v>0</v>
      </c>
      <c r="M381">
        <v>2.0738826060380912E-3</v>
      </c>
      <c r="N381">
        <v>9.4782407773699465E-2</v>
      </c>
      <c r="O381">
        <v>8.6354491155212779E-2</v>
      </c>
    </row>
    <row r="382" spans="1:15">
      <c r="A382" t="s">
        <v>234</v>
      </c>
      <c r="B382" t="s">
        <v>216</v>
      </c>
      <c r="C382">
        <v>275</v>
      </c>
      <c r="D382">
        <v>1.2218663966361435E-2</v>
      </c>
      <c r="E382">
        <v>0</v>
      </c>
      <c r="F382">
        <v>1</v>
      </c>
      <c r="G382">
        <v>0.56699467552977667</v>
      </c>
      <c r="H382">
        <v>2.7230141564753758E-3</v>
      </c>
      <c r="I382">
        <v>3.415929912067617E-3</v>
      </c>
      <c r="J382">
        <v>0.13609425355281024</v>
      </c>
      <c r="K382">
        <v>0.10662440613932282</v>
      </c>
      <c r="L382">
        <v>0</v>
      </c>
      <c r="M382">
        <v>2.0738826060380912E-3</v>
      </c>
      <c r="N382">
        <v>9.4782407773699465E-2</v>
      </c>
      <c r="O382">
        <v>8.6354491155212779E-2</v>
      </c>
    </row>
    <row r="383" spans="1:15">
      <c r="A383" t="s">
        <v>215</v>
      </c>
      <c r="B383" t="s">
        <v>216</v>
      </c>
      <c r="C383">
        <v>132</v>
      </c>
      <c r="D383">
        <v>1.0210984760231592E-2</v>
      </c>
      <c r="E383">
        <v>1.9013920230806171E-3</v>
      </c>
      <c r="F383">
        <v>1</v>
      </c>
      <c r="G383">
        <v>0.50914458230795634</v>
      </c>
      <c r="H383">
        <v>1.0153806957730455E-3</v>
      </c>
      <c r="I383">
        <v>1.4385411406605381E-3</v>
      </c>
      <c r="J383">
        <v>0.11683233859342108</v>
      </c>
      <c r="K383">
        <v>9.1086872457711354E-2</v>
      </c>
      <c r="L383">
        <v>4.3202604096856233E-3</v>
      </c>
      <c r="M383">
        <v>3.4356043911648034E-4</v>
      </c>
      <c r="N383">
        <v>0.18083274122757789</v>
      </c>
      <c r="O383">
        <v>5.2281502999533401E-2</v>
      </c>
    </row>
    <row r="384" spans="1:15">
      <c r="A384" t="s">
        <v>215</v>
      </c>
      <c r="B384" t="s">
        <v>216</v>
      </c>
      <c r="C384">
        <v>275</v>
      </c>
      <c r="D384">
        <v>1.0210984760231592E-2</v>
      </c>
      <c r="E384">
        <v>1.9013920230806171E-3</v>
      </c>
      <c r="F384">
        <v>1</v>
      </c>
      <c r="G384">
        <v>0.50914458230795634</v>
      </c>
      <c r="H384">
        <v>1.0153806957730455E-3</v>
      </c>
      <c r="I384">
        <v>1.4385411406605381E-3</v>
      </c>
      <c r="J384">
        <v>0.11683233859342108</v>
      </c>
      <c r="K384">
        <v>9.1086872457711354E-2</v>
      </c>
      <c r="L384">
        <v>4.3202604096856233E-3</v>
      </c>
      <c r="M384">
        <v>3.4356043911648034E-4</v>
      </c>
      <c r="N384">
        <v>0.18083274122757789</v>
      </c>
      <c r="O384">
        <v>5.2281502999533401E-2</v>
      </c>
    </row>
    <row r="385" spans="1:15">
      <c r="A385" t="s">
        <v>467</v>
      </c>
      <c r="B385" t="s">
        <v>216</v>
      </c>
      <c r="C385">
        <v>275</v>
      </c>
      <c r="D385">
        <v>1.0210984760231592E-2</v>
      </c>
      <c r="E385">
        <v>1.9013920230806171E-3</v>
      </c>
      <c r="F385">
        <v>1</v>
      </c>
      <c r="G385">
        <v>0.50914458230795634</v>
      </c>
      <c r="H385">
        <v>1.0153806957730455E-3</v>
      </c>
      <c r="I385">
        <v>1.4385411406605381E-3</v>
      </c>
      <c r="J385">
        <v>0.11683233859342108</v>
      </c>
      <c r="K385">
        <v>9.1086872457711354E-2</v>
      </c>
      <c r="L385">
        <v>4.3202604096856233E-3</v>
      </c>
      <c r="M385">
        <v>3.4356043911648034E-4</v>
      </c>
      <c r="N385">
        <v>0.18083274122757789</v>
      </c>
      <c r="O385">
        <v>5.2281502999533401E-2</v>
      </c>
    </row>
    <row r="386" spans="1:15">
      <c r="A386" t="s">
        <v>468</v>
      </c>
      <c r="B386" t="s">
        <v>216</v>
      </c>
      <c r="C386">
        <v>275</v>
      </c>
      <c r="D386">
        <v>1.0210984760231592E-2</v>
      </c>
      <c r="E386">
        <v>1.9013920230806171E-3</v>
      </c>
      <c r="F386">
        <v>1</v>
      </c>
      <c r="G386">
        <v>0.50914458230795634</v>
      </c>
      <c r="H386">
        <v>1.0153806957730455E-3</v>
      </c>
      <c r="I386">
        <v>1.4385411406605381E-3</v>
      </c>
      <c r="J386">
        <v>0.11683233859342108</v>
      </c>
      <c r="K386">
        <v>9.1086872457711354E-2</v>
      </c>
      <c r="L386">
        <v>4.3202604096856233E-3</v>
      </c>
      <c r="M386">
        <v>3.4356043911648034E-4</v>
      </c>
      <c r="N386">
        <v>0.18083274122757789</v>
      </c>
      <c r="O386">
        <v>5.2281502999533401E-2</v>
      </c>
    </row>
    <row r="387" spans="1:15">
      <c r="A387" t="s">
        <v>469</v>
      </c>
      <c r="B387" t="s">
        <v>216</v>
      </c>
      <c r="C387">
        <v>132</v>
      </c>
      <c r="D387">
        <v>1.1027786570798366E-2</v>
      </c>
      <c r="E387">
        <v>0</v>
      </c>
      <c r="F387">
        <v>1</v>
      </c>
      <c r="G387">
        <v>0.51943955196610614</v>
      </c>
      <c r="H387">
        <v>0</v>
      </c>
      <c r="I387">
        <v>0</v>
      </c>
      <c r="J387">
        <v>0.15070754038010389</v>
      </c>
      <c r="K387">
        <v>0.11961937429903451</v>
      </c>
      <c r="L387">
        <v>3.5529046410043481E-3</v>
      </c>
      <c r="M387">
        <v>0</v>
      </c>
      <c r="N387">
        <v>0.13870599044868015</v>
      </c>
      <c r="O387">
        <v>6.0488515807929653E-2</v>
      </c>
    </row>
    <row r="388" spans="1:15">
      <c r="A388" t="s">
        <v>470</v>
      </c>
      <c r="B388" t="s">
        <v>216</v>
      </c>
      <c r="C388">
        <v>132</v>
      </c>
      <c r="D388">
        <v>1.2218663966361435E-2</v>
      </c>
      <c r="E388">
        <v>0</v>
      </c>
      <c r="F388">
        <v>1</v>
      </c>
      <c r="G388">
        <v>0.56699467552977667</v>
      </c>
      <c r="H388">
        <v>2.7230141564753758E-3</v>
      </c>
      <c r="I388">
        <v>3.415929912067617E-3</v>
      </c>
      <c r="J388">
        <v>0.13609425355281024</v>
      </c>
      <c r="K388">
        <v>0.10662440613932282</v>
      </c>
      <c r="L388">
        <v>0</v>
      </c>
      <c r="M388">
        <v>2.0738826060380912E-3</v>
      </c>
      <c r="N388">
        <v>9.4782407773699465E-2</v>
      </c>
      <c r="O388">
        <v>8.6354491155212779E-2</v>
      </c>
    </row>
    <row r="389" spans="1:15">
      <c r="A389" t="s">
        <v>229</v>
      </c>
      <c r="B389" t="s">
        <v>216</v>
      </c>
      <c r="C389">
        <v>132</v>
      </c>
      <c r="D389">
        <v>3.8847360287489992E-4</v>
      </c>
      <c r="E389">
        <v>1.0458237606409799E-3</v>
      </c>
      <c r="F389">
        <v>0.6313951339831223</v>
      </c>
      <c r="G389">
        <v>0.34963425023520062</v>
      </c>
      <c r="H389">
        <v>0</v>
      </c>
      <c r="I389">
        <v>3.96065255949587E-3</v>
      </c>
      <c r="J389">
        <v>0.12483690218446067</v>
      </c>
      <c r="K389">
        <v>1.3711751198106955E-3</v>
      </c>
      <c r="L389">
        <v>1.5590732531375355E-3</v>
      </c>
      <c r="M389">
        <v>0</v>
      </c>
      <c r="N389">
        <v>0.31650010050361022</v>
      </c>
      <c r="O389">
        <v>6.0403954669377813E-2</v>
      </c>
    </row>
    <row r="390" spans="1:15">
      <c r="A390" t="s">
        <v>471</v>
      </c>
      <c r="B390" t="s">
        <v>216</v>
      </c>
      <c r="C390">
        <v>132</v>
      </c>
      <c r="D390">
        <v>8.3539387055856628E-3</v>
      </c>
      <c r="E390">
        <v>0</v>
      </c>
      <c r="F390">
        <v>1</v>
      </c>
      <c r="G390">
        <v>0.54467220168410835</v>
      </c>
      <c r="H390">
        <v>3.4687197603297201E-3</v>
      </c>
      <c r="I390">
        <v>6.3917811551434127E-4</v>
      </c>
      <c r="J390">
        <v>9.3365036430247683E-2</v>
      </c>
      <c r="K390">
        <v>6.0043595302048808E-2</v>
      </c>
      <c r="L390">
        <v>3.0711503022850329E-3</v>
      </c>
      <c r="M390">
        <v>9.9379585902977663E-5</v>
      </c>
      <c r="N390">
        <v>0.1411955587676931</v>
      </c>
      <c r="O390">
        <v>9.9016947381401155E-2</v>
      </c>
    </row>
    <row r="391" spans="1:15">
      <c r="A391" t="s">
        <v>471</v>
      </c>
      <c r="B391" t="s">
        <v>216</v>
      </c>
      <c r="C391">
        <v>275</v>
      </c>
      <c r="D391">
        <v>1.2179958256223228E-2</v>
      </c>
      <c r="E391">
        <v>0</v>
      </c>
      <c r="F391">
        <v>1</v>
      </c>
      <c r="G391">
        <v>0.54197045698258239</v>
      </c>
      <c r="H391">
        <v>3.8927474686485169E-3</v>
      </c>
      <c r="I391">
        <v>0</v>
      </c>
      <c r="J391">
        <v>5.2779400522337587E-2</v>
      </c>
      <c r="K391">
        <v>0.11161573938845901</v>
      </c>
      <c r="L391">
        <v>2.7738308917089156E-4</v>
      </c>
      <c r="M391">
        <v>4.0736944181562944E-3</v>
      </c>
      <c r="N391">
        <v>9.4305485759198227E-2</v>
      </c>
      <c r="O391">
        <v>8.4552682531653434E-2</v>
      </c>
    </row>
    <row r="392" spans="1:15">
      <c r="A392" t="s">
        <v>231</v>
      </c>
      <c r="B392" t="s">
        <v>216</v>
      </c>
      <c r="C392">
        <v>132</v>
      </c>
      <c r="D392">
        <v>1.1027786570798366E-2</v>
      </c>
      <c r="E392">
        <v>0</v>
      </c>
      <c r="F392">
        <v>1</v>
      </c>
      <c r="G392">
        <v>0.51943955196610614</v>
      </c>
      <c r="H392">
        <v>0</v>
      </c>
      <c r="I392">
        <v>0</v>
      </c>
      <c r="J392">
        <v>0.15070754038010389</v>
      </c>
      <c r="K392">
        <v>0.11961937429903451</v>
      </c>
      <c r="L392">
        <v>3.5529046410043481E-3</v>
      </c>
      <c r="M392">
        <v>0</v>
      </c>
      <c r="N392">
        <v>0.13870599044868015</v>
      </c>
      <c r="O392">
        <v>6.0488515807929653E-2</v>
      </c>
    </row>
    <row r="393" spans="1:15">
      <c r="A393" t="s">
        <v>472</v>
      </c>
      <c r="B393" t="s">
        <v>216</v>
      </c>
      <c r="C393">
        <v>132</v>
      </c>
      <c r="D393">
        <v>1.1027786570798366E-2</v>
      </c>
      <c r="E393">
        <v>0</v>
      </c>
      <c r="F393">
        <v>1</v>
      </c>
      <c r="G393">
        <v>0.51943955196610614</v>
      </c>
      <c r="H393">
        <v>0</v>
      </c>
      <c r="I393">
        <v>0</v>
      </c>
      <c r="J393">
        <v>0.15070754038010389</v>
      </c>
      <c r="K393">
        <v>0.11961937429903451</v>
      </c>
      <c r="L393">
        <v>3.5529046410043481E-3</v>
      </c>
      <c r="M393">
        <v>0</v>
      </c>
      <c r="N393">
        <v>0.13870599044868015</v>
      </c>
      <c r="O393">
        <v>6.0488515807929653E-2</v>
      </c>
    </row>
    <row r="394" spans="1:15">
      <c r="A394" t="s">
        <v>472</v>
      </c>
      <c r="B394" t="s">
        <v>216</v>
      </c>
      <c r="C394">
        <v>275</v>
      </c>
      <c r="D394">
        <v>1.0929380164862931E-2</v>
      </c>
      <c r="E394">
        <v>0</v>
      </c>
      <c r="F394">
        <v>1</v>
      </c>
      <c r="G394">
        <v>0.55491950839396686</v>
      </c>
      <c r="H394">
        <v>2.8506587249159695E-3</v>
      </c>
      <c r="I394">
        <v>0</v>
      </c>
      <c r="J394">
        <v>0.14917012006576963</v>
      </c>
      <c r="K394">
        <v>0.10013315264225406</v>
      </c>
      <c r="L394">
        <v>1.9244129540229504E-3</v>
      </c>
      <c r="M394">
        <v>1.0228080801081014E-3</v>
      </c>
      <c r="N394">
        <v>0.29928612842259128</v>
      </c>
      <c r="O394">
        <v>9.8121077005330321E-2</v>
      </c>
    </row>
    <row r="395" spans="1:15">
      <c r="A395" t="s">
        <v>232</v>
      </c>
      <c r="B395" t="s">
        <v>216</v>
      </c>
      <c r="C395">
        <v>132</v>
      </c>
      <c r="D395">
        <v>1.0929380164862931E-2</v>
      </c>
      <c r="E395">
        <v>0</v>
      </c>
      <c r="F395">
        <v>1</v>
      </c>
      <c r="G395">
        <v>0.55491950839396686</v>
      </c>
      <c r="H395">
        <v>2.8506587249159695E-3</v>
      </c>
      <c r="I395">
        <v>0</v>
      </c>
      <c r="J395">
        <v>0.14917012006576963</v>
      </c>
      <c r="K395">
        <v>0.10013315264225406</v>
      </c>
      <c r="L395">
        <v>1.9244129540229504E-3</v>
      </c>
      <c r="M395">
        <v>1.0228080801081014E-3</v>
      </c>
      <c r="N395">
        <v>0.29928612842259128</v>
      </c>
      <c r="O395">
        <v>9.8121077005330321E-2</v>
      </c>
    </row>
    <row r="396" spans="1:15">
      <c r="A396" t="s">
        <v>232</v>
      </c>
      <c r="B396" t="s">
        <v>216</v>
      </c>
      <c r="C396">
        <v>275</v>
      </c>
      <c r="D396">
        <v>1.0929380164862931E-2</v>
      </c>
      <c r="E396">
        <v>0</v>
      </c>
      <c r="F396">
        <v>1</v>
      </c>
      <c r="G396">
        <v>0.55491950839396686</v>
      </c>
      <c r="H396">
        <v>2.8506587249159695E-3</v>
      </c>
      <c r="I396">
        <v>0</v>
      </c>
      <c r="J396">
        <v>0.14917012006576963</v>
      </c>
      <c r="K396">
        <v>0.10013315264225406</v>
      </c>
      <c r="L396">
        <v>1.9244129540229504E-3</v>
      </c>
      <c r="M396">
        <v>1.0228080801081014E-3</v>
      </c>
      <c r="N396">
        <v>0.29928612842259128</v>
      </c>
      <c r="O396">
        <v>9.8121077005330321E-2</v>
      </c>
    </row>
    <row r="397" spans="1:15">
      <c r="A397" t="s">
        <v>473</v>
      </c>
      <c r="B397" t="s">
        <v>216</v>
      </c>
      <c r="C397">
        <v>132</v>
      </c>
      <c r="D397">
        <v>7.9098248321228526E-3</v>
      </c>
      <c r="E397">
        <v>6.3271645754980313E-4</v>
      </c>
      <c r="F397">
        <v>1</v>
      </c>
      <c r="G397">
        <v>0.48212946973047816</v>
      </c>
      <c r="H397">
        <v>1.5940001089064667E-3</v>
      </c>
      <c r="I397">
        <v>0</v>
      </c>
      <c r="J397">
        <v>0.14118081841619995</v>
      </c>
      <c r="K397">
        <v>6.3969113657703539E-2</v>
      </c>
      <c r="L397">
        <v>3.4190550693570148E-3</v>
      </c>
      <c r="M397">
        <v>0</v>
      </c>
      <c r="N397">
        <v>0.14085112784547216</v>
      </c>
      <c r="O397">
        <v>4.3192448612847302E-2</v>
      </c>
    </row>
    <row r="398" spans="1:15">
      <c r="A398" t="s">
        <v>227</v>
      </c>
      <c r="B398" t="s">
        <v>216</v>
      </c>
      <c r="C398">
        <v>132</v>
      </c>
      <c r="D398">
        <v>7.9098248321228526E-3</v>
      </c>
      <c r="E398">
        <v>6.3271645754980313E-4</v>
      </c>
      <c r="F398">
        <v>1</v>
      </c>
      <c r="G398">
        <v>0.48212946973047816</v>
      </c>
      <c r="H398">
        <v>1.5940001089064667E-3</v>
      </c>
      <c r="I398">
        <v>0</v>
      </c>
      <c r="J398">
        <v>0.14118081841619995</v>
      </c>
      <c r="K398">
        <v>6.3969113657703539E-2</v>
      </c>
      <c r="L398">
        <v>3.4190550693570148E-3</v>
      </c>
      <c r="M398">
        <v>0</v>
      </c>
      <c r="N398">
        <v>0.14085112784547216</v>
      </c>
      <c r="O398">
        <v>4.3192448612847302E-2</v>
      </c>
    </row>
    <row r="399" spans="1:15">
      <c r="A399" t="s">
        <v>227</v>
      </c>
      <c r="B399" t="s">
        <v>216</v>
      </c>
      <c r="C399">
        <v>275</v>
      </c>
      <c r="D399">
        <v>1.1358251599269752E-2</v>
      </c>
      <c r="E399">
        <v>2.6209257750223457E-4</v>
      </c>
      <c r="F399">
        <v>0.99699107902687067</v>
      </c>
      <c r="G399">
        <v>0.5062457108550622</v>
      </c>
      <c r="H399">
        <v>3.7793768662571594E-3</v>
      </c>
      <c r="I399">
        <v>0</v>
      </c>
      <c r="J399">
        <v>0.12810451693172753</v>
      </c>
      <c r="K399">
        <v>8.4177465442729152E-2</v>
      </c>
      <c r="L399">
        <v>0</v>
      </c>
      <c r="M399">
        <v>4.7443114150571867E-3</v>
      </c>
      <c r="N399">
        <v>0.17891955570820514</v>
      </c>
      <c r="O399">
        <v>8.032797027571742E-2</v>
      </c>
    </row>
    <row r="400" spans="1:15">
      <c r="A400" t="s">
        <v>217</v>
      </c>
      <c r="B400" t="s">
        <v>216</v>
      </c>
      <c r="C400">
        <v>275</v>
      </c>
      <c r="D400">
        <v>1.1273460171813077E-2</v>
      </c>
      <c r="E400">
        <v>2.7630892124339327E-4</v>
      </c>
      <c r="F400">
        <v>1</v>
      </c>
      <c r="G400">
        <v>0.56604379653940573</v>
      </c>
      <c r="H400">
        <v>1.4964621600875043E-3</v>
      </c>
      <c r="I400">
        <v>0</v>
      </c>
      <c r="J400">
        <v>0.10618533535329115</v>
      </c>
      <c r="K400">
        <v>7.961563115477098E-2</v>
      </c>
      <c r="L400">
        <v>0</v>
      </c>
      <c r="M400">
        <v>7.1392368210164946E-3</v>
      </c>
      <c r="N400">
        <v>0.18504941977240352</v>
      </c>
      <c r="O400">
        <v>4.5224205502757069E-2</v>
      </c>
    </row>
    <row r="401" spans="1:15">
      <c r="A401" t="s">
        <v>217</v>
      </c>
      <c r="B401" t="s">
        <v>216</v>
      </c>
      <c r="C401">
        <v>66</v>
      </c>
      <c r="D401">
        <v>1.1273460171813077E-2</v>
      </c>
      <c r="E401">
        <v>2.7630892124339327E-4</v>
      </c>
      <c r="F401">
        <v>1</v>
      </c>
      <c r="G401">
        <v>0.56604379653940573</v>
      </c>
      <c r="H401">
        <v>1.4964621600875043E-3</v>
      </c>
      <c r="I401">
        <v>0</v>
      </c>
      <c r="J401">
        <v>0.10618533535329115</v>
      </c>
      <c r="K401">
        <v>7.961563115477098E-2</v>
      </c>
      <c r="L401">
        <v>0</v>
      </c>
      <c r="M401">
        <v>7.1392368210164946E-3</v>
      </c>
      <c r="N401">
        <v>0.18504941977240352</v>
      </c>
      <c r="O401">
        <v>4.5224205502757069E-2</v>
      </c>
    </row>
    <row r="402" spans="1:15">
      <c r="A402" t="s">
        <v>219</v>
      </c>
      <c r="B402" t="s">
        <v>216</v>
      </c>
      <c r="C402">
        <v>275</v>
      </c>
      <c r="D402">
        <v>9.5247640227655358E-3</v>
      </c>
      <c r="E402">
        <v>0</v>
      </c>
      <c r="F402">
        <v>1</v>
      </c>
      <c r="G402">
        <v>0.53613125841867548</v>
      </c>
      <c r="H402">
        <v>0</v>
      </c>
      <c r="I402">
        <v>2.9657644321626339E-3</v>
      </c>
      <c r="J402">
        <v>0.12941794669502571</v>
      </c>
      <c r="K402">
        <v>8.9050896394067713E-2</v>
      </c>
      <c r="L402">
        <v>8.2230237449422471E-4</v>
      </c>
      <c r="M402">
        <v>2.5945073380829746E-3</v>
      </c>
      <c r="N402">
        <v>0.2509182546157761</v>
      </c>
      <c r="O402">
        <v>0.10948062268384355</v>
      </c>
    </row>
    <row r="403" spans="1:15">
      <c r="A403" t="s">
        <v>228</v>
      </c>
      <c r="B403" t="s">
        <v>216</v>
      </c>
      <c r="C403">
        <v>132</v>
      </c>
      <c r="D403">
        <v>8.3539387055856628E-3</v>
      </c>
      <c r="E403">
        <v>0</v>
      </c>
      <c r="F403">
        <v>1</v>
      </c>
      <c r="G403">
        <v>0.54467220168410835</v>
      </c>
      <c r="H403">
        <v>3.4687197603297201E-3</v>
      </c>
      <c r="I403">
        <v>6.3917811551434127E-4</v>
      </c>
      <c r="J403">
        <v>9.3365036430247683E-2</v>
      </c>
      <c r="K403">
        <v>6.0043595302048808E-2</v>
      </c>
      <c r="L403">
        <v>3.0711503022850329E-3</v>
      </c>
      <c r="M403">
        <v>9.9379585902977663E-5</v>
      </c>
      <c r="N403">
        <v>0.1411955587676931</v>
      </c>
      <c r="O403">
        <v>9.9016947381401155E-2</v>
      </c>
    </row>
    <row r="404" spans="1:15">
      <c r="A404" t="s">
        <v>474</v>
      </c>
      <c r="B404" t="s">
        <v>216</v>
      </c>
      <c r="C404">
        <v>132</v>
      </c>
      <c r="D404">
        <v>8.3539387055856628E-3</v>
      </c>
      <c r="E404">
        <v>0</v>
      </c>
      <c r="F404">
        <v>1</v>
      </c>
      <c r="G404">
        <v>0.54467220168410835</v>
      </c>
      <c r="H404">
        <v>3.4687197603297201E-3</v>
      </c>
      <c r="I404">
        <v>6.3917811551434127E-4</v>
      </c>
      <c r="J404">
        <v>9.3365036430247683E-2</v>
      </c>
      <c r="K404">
        <v>6.0043595302048808E-2</v>
      </c>
      <c r="L404">
        <v>3.0711503022850329E-3</v>
      </c>
      <c r="M404">
        <v>9.9379585902977663E-5</v>
      </c>
      <c r="N404">
        <v>0.1411955587676931</v>
      </c>
      <c r="O404">
        <v>9.9016947381401155E-2</v>
      </c>
    </row>
    <row r="405" spans="1:15">
      <c r="A405" t="s">
        <v>475</v>
      </c>
      <c r="B405" t="s">
        <v>216</v>
      </c>
      <c r="C405">
        <v>275</v>
      </c>
      <c r="D405">
        <v>1.0217611682301826E-2</v>
      </c>
      <c r="E405">
        <v>0</v>
      </c>
      <c r="F405">
        <v>1</v>
      </c>
      <c r="G405">
        <v>0.56923791998202133</v>
      </c>
      <c r="H405">
        <v>5.3586336353446291E-3</v>
      </c>
      <c r="I405">
        <v>0</v>
      </c>
      <c r="J405">
        <v>9.1353882921173496E-2</v>
      </c>
      <c r="K405">
        <v>0.13874858703544926</v>
      </c>
      <c r="L405">
        <v>4.7091862102262242E-3</v>
      </c>
      <c r="M405">
        <v>0</v>
      </c>
      <c r="N405">
        <v>0.12620131540017923</v>
      </c>
      <c r="O405">
        <v>0.11372902539191358</v>
      </c>
    </row>
    <row r="406" spans="1:15">
      <c r="A406" t="s">
        <v>220</v>
      </c>
      <c r="B406" t="s">
        <v>216</v>
      </c>
      <c r="C406">
        <v>132</v>
      </c>
      <c r="D406">
        <v>0</v>
      </c>
      <c r="E406">
        <v>5.8584414220737447E-3</v>
      </c>
      <c r="F406">
        <v>0.67980726444406592</v>
      </c>
      <c r="G406">
        <v>0.33001908639791333</v>
      </c>
      <c r="H406">
        <v>1.604999387170741E-3</v>
      </c>
      <c r="I406">
        <v>0</v>
      </c>
      <c r="J406">
        <v>9.8569533103087234E-2</v>
      </c>
      <c r="K406">
        <v>5.3238502553308344E-2</v>
      </c>
      <c r="L406">
        <v>0</v>
      </c>
      <c r="M406">
        <v>2.2243712768950053E-3</v>
      </c>
      <c r="N406">
        <v>0.26288502334770392</v>
      </c>
      <c r="O406">
        <v>7.2937101940459187E-2</v>
      </c>
    </row>
    <row r="407" spans="1:15">
      <c r="A407" t="s">
        <v>240</v>
      </c>
      <c r="B407" t="s">
        <v>237</v>
      </c>
      <c r="C407">
        <v>110</v>
      </c>
      <c r="D407">
        <v>1.0242810530947133E-2</v>
      </c>
      <c r="E407">
        <v>0</v>
      </c>
      <c r="F407">
        <v>0.12403748773424257</v>
      </c>
      <c r="G407">
        <v>0.79686224390416671</v>
      </c>
      <c r="H407">
        <v>0</v>
      </c>
      <c r="I407">
        <v>6.5381086928436218E-3</v>
      </c>
      <c r="J407">
        <v>3.3529815575793522E-2</v>
      </c>
      <c r="K407">
        <v>9.3415664649542665E-2</v>
      </c>
      <c r="L407">
        <v>2.0747099697110451E-3</v>
      </c>
      <c r="M407">
        <v>1.3051219306689395E-3</v>
      </c>
      <c r="N407">
        <v>3.0734354543805277E-2</v>
      </c>
      <c r="O407">
        <v>6.2943994864418124E-2</v>
      </c>
    </row>
    <row r="408" spans="1:15">
      <c r="A408" t="s">
        <v>240</v>
      </c>
      <c r="B408" t="s">
        <v>237</v>
      </c>
      <c r="C408">
        <v>220</v>
      </c>
      <c r="D408">
        <v>1.3399175754144246E-2</v>
      </c>
      <c r="E408">
        <v>0</v>
      </c>
      <c r="F408">
        <v>0.17453732358915114</v>
      </c>
      <c r="G408">
        <v>0.81555364487260584</v>
      </c>
      <c r="H408">
        <v>1.6443591614722078E-3</v>
      </c>
      <c r="I408">
        <v>0</v>
      </c>
      <c r="J408">
        <v>2.9033879578617913E-2</v>
      </c>
      <c r="K408">
        <v>7.3791192181251644E-2</v>
      </c>
      <c r="L408">
        <v>0</v>
      </c>
      <c r="M408">
        <v>1.9748137899960405E-3</v>
      </c>
      <c r="N408">
        <v>6.3313437160239613E-2</v>
      </c>
      <c r="O408">
        <v>6.1508717714150417E-2</v>
      </c>
    </row>
    <row r="409" spans="1:15">
      <c r="A409" t="s">
        <v>251</v>
      </c>
      <c r="B409" t="s">
        <v>237</v>
      </c>
      <c r="C409">
        <v>110</v>
      </c>
      <c r="D409">
        <v>4.0752133901096315E-3</v>
      </c>
      <c r="E409">
        <v>0</v>
      </c>
      <c r="F409">
        <v>4.5744157074564189E-2</v>
      </c>
      <c r="G409">
        <v>0.17889195761909435</v>
      </c>
      <c r="H409">
        <v>9.335038524571986E-4</v>
      </c>
      <c r="I409">
        <v>2.4759255219128935E-3</v>
      </c>
      <c r="J409">
        <v>3.3521856990633113E-2</v>
      </c>
      <c r="K409">
        <v>3.8163761165558169E-2</v>
      </c>
      <c r="L409">
        <v>0</v>
      </c>
      <c r="M409">
        <v>3.7883743212794988E-3</v>
      </c>
      <c r="N409">
        <v>1.2201597411659711E-2</v>
      </c>
      <c r="O409">
        <v>6.3927685883697447E-2</v>
      </c>
    </row>
    <row r="410" spans="1:15">
      <c r="A410" t="s">
        <v>251</v>
      </c>
      <c r="B410" t="s">
        <v>237</v>
      </c>
      <c r="C410">
        <v>220</v>
      </c>
      <c r="D410">
        <v>1.096432339879014E-2</v>
      </c>
      <c r="E410">
        <v>0</v>
      </c>
      <c r="F410">
        <v>0.17405542944604041</v>
      </c>
      <c r="G410">
        <v>0.84010276862191535</v>
      </c>
      <c r="H410">
        <v>0</v>
      </c>
      <c r="I410">
        <v>0</v>
      </c>
      <c r="J410">
        <v>2.8507004994540223E-2</v>
      </c>
      <c r="K410">
        <v>9.7337048002352614E-2</v>
      </c>
      <c r="L410">
        <v>2.6304465182661924E-3</v>
      </c>
      <c r="M410">
        <v>1.5021859903004431E-3</v>
      </c>
      <c r="N410">
        <v>6.5903923411586615E-2</v>
      </c>
      <c r="O410">
        <v>0.16033611189607569</v>
      </c>
    </row>
    <row r="411" spans="1:15">
      <c r="A411" t="s">
        <v>476</v>
      </c>
      <c r="B411" t="s">
        <v>237</v>
      </c>
      <c r="C411">
        <v>220</v>
      </c>
      <c r="D411">
        <v>1.288329551151773E-2</v>
      </c>
      <c r="E411">
        <v>0</v>
      </c>
      <c r="F411">
        <v>0.17261847379910222</v>
      </c>
      <c r="G411">
        <v>0.82594817335924409</v>
      </c>
      <c r="H411">
        <v>0</v>
      </c>
      <c r="I411">
        <v>3.353987622076479E-3</v>
      </c>
      <c r="J411">
        <v>3.3314737997676841E-2</v>
      </c>
      <c r="K411">
        <v>0.1257117247597864</v>
      </c>
      <c r="L411">
        <v>0</v>
      </c>
      <c r="M411">
        <v>6.0325071207599249E-3</v>
      </c>
      <c r="N411">
        <v>4.5332215002823813E-2</v>
      </c>
      <c r="O411">
        <v>0.13189439553231194</v>
      </c>
    </row>
    <row r="412" spans="1:15">
      <c r="A412" t="s">
        <v>477</v>
      </c>
      <c r="B412" t="s">
        <v>237</v>
      </c>
      <c r="C412">
        <v>110</v>
      </c>
      <c r="D412">
        <v>4.0752133901096315E-3</v>
      </c>
      <c r="E412">
        <v>0</v>
      </c>
      <c r="F412">
        <v>4.5744157074564189E-2</v>
      </c>
      <c r="G412">
        <v>0.17889195761909435</v>
      </c>
      <c r="H412">
        <v>9.335038524571986E-4</v>
      </c>
      <c r="I412">
        <v>2.4759255219128935E-3</v>
      </c>
      <c r="J412">
        <v>3.3521856990633113E-2</v>
      </c>
      <c r="K412">
        <v>3.8163761165558169E-2</v>
      </c>
      <c r="L412">
        <v>0</v>
      </c>
      <c r="M412">
        <v>3.7883743212794988E-3</v>
      </c>
      <c r="N412">
        <v>1.2201597411659711E-2</v>
      </c>
      <c r="O412">
        <v>6.3927685883697447E-2</v>
      </c>
    </row>
    <row r="413" spans="1:15">
      <c r="A413" t="s">
        <v>241</v>
      </c>
      <c r="B413" t="s">
        <v>237</v>
      </c>
      <c r="C413">
        <v>110</v>
      </c>
      <c r="D413">
        <v>1.0242810530947133E-2</v>
      </c>
      <c r="E413">
        <v>0</v>
      </c>
      <c r="F413">
        <v>0.12403748773424257</v>
      </c>
      <c r="G413">
        <v>0.79686224390416671</v>
      </c>
      <c r="H413">
        <v>0</v>
      </c>
      <c r="I413">
        <v>6.5381086928436218E-3</v>
      </c>
      <c r="J413">
        <v>3.3529815575793522E-2</v>
      </c>
      <c r="K413">
        <v>9.3415664649542665E-2</v>
      </c>
      <c r="L413">
        <v>2.0747099697110451E-3</v>
      </c>
      <c r="M413">
        <v>1.3051219306689395E-3</v>
      </c>
      <c r="N413">
        <v>3.0734354543805277E-2</v>
      </c>
      <c r="O413">
        <v>6.2943994864418124E-2</v>
      </c>
    </row>
    <row r="414" spans="1:15">
      <c r="A414" t="s">
        <v>478</v>
      </c>
      <c r="B414" t="s">
        <v>237</v>
      </c>
      <c r="C414">
        <v>110</v>
      </c>
      <c r="D414">
        <v>1.0242810530947133E-2</v>
      </c>
      <c r="E414">
        <v>0</v>
      </c>
      <c r="F414">
        <v>0.12403748773424257</v>
      </c>
      <c r="G414">
        <v>0.79686224390416671</v>
      </c>
      <c r="H414">
        <v>0</v>
      </c>
      <c r="I414">
        <v>6.5381086928436218E-3</v>
      </c>
      <c r="J414">
        <v>3.3529815575793522E-2</v>
      </c>
      <c r="K414">
        <v>9.3415664649542665E-2</v>
      </c>
      <c r="L414">
        <v>2.0747099697110451E-3</v>
      </c>
      <c r="M414">
        <v>1.3051219306689395E-3</v>
      </c>
      <c r="N414">
        <v>3.0734354543805277E-2</v>
      </c>
      <c r="O414">
        <v>6.2943994864418124E-2</v>
      </c>
    </row>
    <row r="415" spans="1:15">
      <c r="A415" t="s">
        <v>242</v>
      </c>
      <c r="B415" t="s">
        <v>237</v>
      </c>
      <c r="C415">
        <v>110</v>
      </c>
      <c r="D415">
        <v>3.6443850192484552E-3</v>
      </c>
      <c r="E415">
        <v>0</v>
      </c>
      <c r="F415">
        <v>0.17142608177151816</v>
      </c>
      <c r="G415">
        <v>0.82156867702912384</v>
      </c>
      <c r="H415">
        <v>0</v>
      </c>
      <c r="I415">
        <v>2.8275777019087941E-3</v>
      </c>
      <c r="J415">
        <v>3.3657766169609096E-2</v>
      </c>
      <c r="K415">
        <v>8.848607170277091E-2</v>
      </c>
      <c r="L415">
        <v>2.3645122050761098E-3</v>
      </c>
      <c r="M415">
        <v>0</v>
      </c>
      <c r="N415">
        <v>5.4348968404991461E-2</v>
      </c>
      <c r="O415">
        <v>0.13362499279684714</v>
      </c>
    </row>
    <row r="416" spans="1:15">
      <c r="A416" t="s">
        <v>242</v>
      </c>
      <c r="B416" t="s">
        <v>237</v>
      </c>
      <c r="C416">
        <v>220</v>
      </c>
      <c r="D416">
        <v>7.690314396499919E-3</v>
      </c>
      <c r="E416">
        <v>0</v>
      </c>
      <c r="F416">
        <v>0.17437069886156131</v>
      </c>
      <c r="G416">
        <v>0.81150140566300921</v>
      </c>
      <c r="H416">
        <v>7.3962095227884364E-4</v>
      </c>
      <c r="I416">
        <v>2.1679674488747059E-3</v>
      </c>
      <c r="J416">
        <v>3.3511052892737696E-2</v>
      </c>
      <c r="K416">
        <v>0.13704891935533853</v>
      </c>
      <c r="L416">
        <v>2.2903255504941027E-3</v>
      </c>
      <c r="M416">
        <v>3.0381887418751185E-3</v>
      </c>
      <c r="N416">
        <v>5.0879378504097558E-2</v>
      </c>
      <c r="O416">
        <v>0.19615380007900743</v>
      </c>
    </row>
    <row r="417" spans="1:15">
      <c r="A417" t="s">
        <v>246</v>
      </c>
      <c r="B417" t="s">
        <v>237</v>
      </c>
      <c r="C417">
        <v>110</v>
      </c>
      <c r="D417">
        <v>1.288329551151773E-2</v>
      </c>
      <c r="E417">
        <v>0</v>
      </c>
      <c r="F417">
        <v>0.17261847379910222</v>
      </c>
      <c r="G417">
        <v>0.82594817335924409</v>
      </c>
      <c r="H417">
        <v>0</v>
      </c>
      <c r="I417">
        <v>3.353987622076479E-3</v>
      </c>
      <c r="J417">
        <v>3.3314737997676841E-2</v>
      </c>
      <c r="K417">
        <v>0.1257117247597864</v>
      </c>
      <c r="L417">
        <v>0</v>
      </c>
      <c r="M417">
        <v>6.0325071207599249E-3</v>
      </c>
      <c r="N417">
        <v>4.5332215002823813E-2</v>
      </c>
      <c r="O417">
        <v>0.13189439553231194</v>
      </c>
    </row>
    <row r="418" spans="1:15">
      <c r="A418" t="s">
        <v>246</v>
      </c>
      <c r="B418" t="s">
        <v>237</v>
      </c>
      <c r="C418">
        <v>220</v>
      </c>
      <c r="D418">
        <v>1.288329551151773E-2</v>
      </c>
      <c r="E418">
        <v>0</v>
      </c>
      <c r="F418">
        <v>0.17261847379910222</v>
      </c>
      <c r="G418">
        <v>0.82594817335924409</v>
      </c>
      <c r="H418">
        <v>0</v>
      </c>
      <c r="I418">
        <v>3.353987622076479E-3</v>
      </c>
      <c r="J418">
        <v>3.3314737997676841E-2</v>
      </c>
      <c r="K418">
        <v>0.1257117247597864</v>
      </c>
      <c r="L418">
        <v>0</v>
      </c>
      <c r="M418">
        <v>6.0325071207599249E-3</v>
      </c>
      <c r="N418">
        <v>4.5332215002823813E-2</v>
      </c>
      <c r="O418">
        <v>0.13189439553231194</v>
      </c>
    </row>
    <row r="419" spans="1:15">
      <c r="A419" t="s">
        <v>479</v>
      </c>
      <c r="B419" t="s">
        <v>237</v>
      </c>
      <c r="C419">
        <v>220</v>
      </c>
      <c r="D419">
        <v>9.2902303931103412E-3</v>
      </c>
      <c r="E419">
        <v>0</v>
      </c>
      <c r="F419">
        <v>0.17110392065474106</v>
      </c>
      <c r="G419">
        <v>0.82535552271687629</v>
      </c>
      <c r="H419">
        <v>1.0953150984145712E-4</v>
      </c>
      <c r="I419">
        <v>1.6909083090732725E-3</v>
      </c>
      <c r="J419">
        <v>0</v>
      </c>
      <c r="K419">
        <v>0.1154713755513843</v>
      </c>
      <c r="L419">
        <v>0</v>
      </c>
      <c r="M419">
        <v>3.4403106836710705E-3</v>
      </c>
      <c r="N419">
        <v>5.405205931808358E-2</v>
      </c>
      <c r="O419">
        <v>0.21862212618597776</v>
      </c>
    </row>
    <row r="420" spans="1:15">
      <c r="A420" t="s">
        <v>247</v>
      </c>
      <c r="B420" t="s">
        <v>237</v>
      </c>
      <c r="C420">
        <v>110</v>
      </c>
      <c r="D420">
        <v>8.6658468880436209E-3</v>
      </c>
      <c r="E420">
        <v>0</v>
      </c>
      <c r="F420">
        <v>0.12666178369040715</v>
      </c>
      <c r="G420">
        <v>0.79166672318302744</v>
      </c>
      <c r="H420">
        <v>0</v>
      </c>
      <c r="I420">
        <v>3.0504724928013963E-3</v>
      </c>
      <c r="J420">
        <v>3.3305363592674934E-2</v>
      </c>
      <c r="K420">
        <v>0.12726496796183898</v>
      </c>
      <c r="L420">
        <v>2.4383235115034881E-3</v>
      </c>
      <c r="M420">
        <v>0</v>
      </c>
      <c r="N420">
        <v>2.9426603630368111E-2</v>
      </c>
      <c r="O420">
        <v>0.19086451432095966</v>
      </c>
    </row>
    <row r="421" spans="1:15">
      <c r="A421" t="s">
        <v>247</v>
      </c>
      <c r="B421" t="s">
        <v>237</v>
      </c>
      <c r="C421">
        <v>220</v>
      </c>
      <c r="D421">
        <v>6.5850245434822957E-3</v>
      </c>
      <c r="E421">
        <v>0</v>
      </c>
      <c r="F421">
        <v>0.17110564376268034</v>
      </c>
      <c r="G421">
        <v>0.79426426108752934</v>
      </c>
      <c r="H421">
        <v>2.7807382158623862E-3</v>
      </c>
      <c r="I421">
        <v>4.2458998938422517E-4</v>
      </c>
      <c r="J421">
        <v>3.3534188558605245E-2</v>
      </c>
      <c r="K421">
        <v>7.5927527697585234E-2</v>
      </c>
      <c r="L421">
        <v>1.0066476149587743E-3</v>
      </c>
      <c r="M421">
        <v>0</v>
      </c>
      <c r="N421">
        <v>4.8483475640900345E-2</v>
      </c>
      <c r="O421">
        <v>0.35827977221088292</v>
      </c>
    </row>
    <row r="422" spans="1:15">
      <c r="A422" t="s">
        <v>480</v>
      </c>
      <c r="B422" t="s">
        <v>237</v>
      </c>
      <c r="C422">
        <v>110</v>
      </c>
      <c r="D422">
        <v>4.0752133901096315E-3</v>
      </c>
      <c r="E422">
        <v>0</v>
      </c>
      <c r="F422">
        <v>4.5744157074564189E-2</v>
      </c>
      <c r="G422">
        <v>0.17889195761909435</v>
      </c>
      <c r="H422">
        <v>9.335038524571986E-4</v>
      </c>
      <c r="I422">
        <v>2.4759255219128935E-3</v>
      </c>
      <c r="J422">
        <v>3.3521856990633113E-2</v>
      </c>
      <c r="K422">
        <v>3.8163761165558169E-2</v>
      </c>
      <c r="L422">
        <v>0</v>
      </c>
      <c r="M422">
        <v>3.7883743212794988E-3</v>
      </c>
      <c r="N422">
        <v>1.2201597411659711E-2</v>
      </c>
      <c r="O422">
        <v>6.3927685883697447E-2</v>
      </c>
    </row>
    <row r="423" spans="1:15">
      <c r="A423" t="s">
        <v>481</v>
      </c>
      <c r="B423" t="s">
        <v>237</v>
      </c>
      <c r="C423">
        <v>110</v>
      </c>
      <c r="D423">
        <v>4.0752133901096315E-3</v>
      </c>
      <c r="E423">
        <v>0</v>
      </c>
      <c r="F423">
        <v>4.5744157074564189E-2</v>
      </c>
      <c r="G423">
        <v>0.17889195761909435</v>
      </c>
      <c r="H423">
        <v>9.335038524571986E-4</v>
      </c>
      <c r="I423">
        <v>2.4759255219128935E-3</v>
      </c>
      <c r="J423">
        <v>3.3521856990633113E-2</v>
      </c>
      <c r="K423">
        <v>3.8163761165558169E-2</v>
      </c>
      <c r="L423">
        <v>0</v>
      </c>
      <c r="M423">
        <v>3.7883743212794988E-3</v>
      </c>
      <c r="N423">
        <v>1.2201597411659711E-2</v>
      </c>
      <c r="O423">
        <v>6.3927685883697447E-2</v>
      </c>
    </row>
    <row r="424" spans="1:15">
      <c r="A424" t="s">
        <v>236</v>
      </c>
      <c r="B424" t="s">
        <v>237</v>
      </c>
      <c r="C424">
        <v>220</v>
      </c>
      <c r="D424">
        <v>9.2902303931103412E-3</v>
      </c>
      <c r="E424">
        <v>0</v>
      </c>
      <c r="F424">
        <v>0.17110392065474106</v>
      </c>
      <c r="G424">
        <v>0.82535552271687629</v>
      </c>
      <c r="H424">
        <v>1.0953150984145712E-4</v>
      </c>
      <c r="I424">
        <v>1.6909083090732725E-3</v>
      </c>
      <c r="J424">
        <v>0</v>
      </c>
      <c r="K424">
        <v>0.1154713755513843</v>
      </c>
      <c r="L424">
        <v>0</v>
      </c>
      <c r="M424">
        <v>3.4403106836710705E-3</v>
      </c>
      <c r="N424">
        <v>5.405205931808358E-2</v>
      </c>
      <c r="O424">
        <v>0.21862212618597776</v>
      </c>
    </row>
    <row r="425" spans="1:15">
      <c r="A425" t="s">
        <v>252</v>
      </c>
      <c r="B425" t="s">
        <v>237</v>
      </c>
      <c r="C425">
        <v>110</v>
      </c>
      <c r="D425">
        <v>4.0752133901096315E-3</v>
      </c>
      <c r="E425">
        <v>0</v>
      </c>
      <c r="F425">
        <v>4.5744157074564189E-2</v>
      </c>
      <c r="G425">
        <v>0.17889195761909435</v>
      </c>
      <c r="H425">
        <v>9.335038524571986E-4</v>
      </c>
      <c r="I425">
        <v>2.4759255219128935E-3</v>
      </c>
      <c r="J425">
        <v>3.3521856990633113E-2</v>
      </c>
      <c r="K425">
        <v>3.8163761165558169E-2</v>
      </c>
      <c r="L425">
        <v>0</v>
      </c>
      <c r="M425">
        <v>3.7883743212794988E-3</v>
      </c>
      <c r="N425">
        <v>1.2201597411659711E-2</v>
      </c>
      <c r="O425">
        <v>6.3927685883697447E-2</v>
      </c>
    </row>
    <row r="426" spans="1:15">
      <c r="A426" t="s">
        <v>252</v>
      </c>
      <c r="B426" t="s">
        <v>237</v>
      </c>
      <c r="C426">
        <v>220</v>
      </c>
      <c r="D426">
        <v>1.9870711904666168E-3</v>
      </c>
      <c r="E426">
        <v>3.5418017748228572E-3</v>
      </c>
      <c r="F426">
        <v>0.17405412740060902</v>
      </c>
      <c r="G426">
        <v>0.82289258917507957</v>
      </c>
      <c r="H426">
        <v>1.5498313044787694E-3</v>
      </c>
      <c r="I426">
        <v>0</v>
      </c>
      <c r="J426">
        <v>3.3276531686668956E-2</v>
      </c>
      <c r="K426">
        <v>0.13449803906741797</v>
      </c>
      <c r="L426">
        <v>3.8756022070873947E-3</v>
      </c>
      <c r="M426">
        <v>0</v>
      </c>
      <c r="N426">
        <v>3.9015737486697157E-2</v>
      </c>
      <c r="O426">
        <v>0.15157546505392316</v>
      </c>
    </row>
    <row r="427" spans="1:15">
      <c r="A427" t="s">
        <v>482</v>
      </c>
      <c r="B427" t="s">
        <v>237</v>
      </c>
      <c r="C427">
        <v>110</v>
      </c>
      <c r="D427">
        <v>4.0752133901096315E-3</v>
      </c>
      <c r="E427">
        <v>0</v>
      </c>
      <c r="F427">
        <v>4.5744157074564189E-2</v>
      </c>
      <c r="G427">
        <v>0.17889195761909435</v>
      </c>
      <c r="H427">
        <v>9.335038524571986E-4</v>
      </c>
      <c r="I427">
        <v>2.4759255219128935E-3</v>
      </c>
      <c r="J427">
        <v>3.3521856990633113E-2</v>
      </c>
      <c r="K427">
        <v>3.8163761165558169E-2</v>
      </c>
      <c r="L427">
        <v>0</v>
      </c>
      <c r="M427">
        <v>3.7883743212794988E-3</v>
      </c>
      <c r="N427">
        <v>1.2201597411659711E-2</v>
      </c>
      <c r="O427">
        <v>6.3927685883697447E-2</v>
      </c>
    </row>
    <row r="428" spans="1:15">
      <c r="A428" t="s">
        <v>483</v>
      </c>
      <c r="B428" t="s">
        <v>237</v>
      </c>
      <c r="C428">
        <v>110</v>
      </c>
      <c r="D428">
        <v>8.6658468880436209E-3</v>
      </c>
      <c r="E428">
        <v>0</v>
      </c>
      <c r="F428">
        <v>0.12666178369040715</v>
      </c>
      <c r="G428">
        <v>0.79166672318302744</v>
      </c>
      <c r="H428">
        <v>0</v>
      </c>
      <c r="I428">
        <v>3.0504724928013963E-3</v>
      </c>
      <c r="J428">
        <v>3.3305363592674934E-2</v>
      </c>
      <c r="K428">
        <v>0.12726496796183898</v>
      </c>
      <c r="L428">
        <v>2.4383235115034881E-3</v>
      </c>
      <c r="M428">
        <v>0</v>
      </c>
      <c r="N428">
        <v>2.9426603630368111E-2</v>
      </c>
      <c r="O428">
        <v>0.19086451432095966</v>
      </c>
    </row>
    <row r="429" spans="1:15">
      <c r="A429" t="s">
        <v>238</v>
      </c>
      <c r="B429" t="s">
        <v>237</v>
      </c>
      <c r="C429">
        <v>110</v>
      </c>
      <c r="D429">
        <v>4.0752133901096315E-3</v>
      </c>
      <c r="E429">
        <v>0</v>
      </c>
      <c r="F429">
        <v>4.5744157074564189E-2</v>
      </c>
      <c r="G429">
        <v>0.17889195761909435</v>
      </c>
      <c r="H429">
        <v>9.335038524571986E-4</v>
      </c>
      <c r="I429">
        <v>2.4759255219128935E-3</v>
      </c>
      <c r="J429">
        <v>3.3521856990633113E-2</v>
      </c>
      <c r="K429">
        <v>3.8163761165558169E-2</v>
      </c>
      <c r="L429">
        <v>0</v>
      </c>
      <c r="M429">
        <v>3.7883743212794988E-3</v>
      </c>
      <c r="N429">
        <v>1.2201597411659711E-2</v>
      </c>
      <c r="O429">
        <v>6.3927685883697447E-2</v>
      </c>
    </row>
    <row r="430" spans="1:15">
      <c r="A430" t="s">
        <v>484</v>
      </c>
      <c r="B430" t="s">
        <v>237</v>
      </c>
      <c r="C430">
        <v>110</v>
      </c>
      <c r="D430">
        <v>8.6658468880436209E-3</v>
      </c>
      <c r="E430">
        <v>0</v>
      </c>
      <c r="F430">
        <v>0.12666178369040715</v>
      </c>
      <c r="G430">
        <v>0.79166672318302744</v>
      </c>
      <c r="H430">
        <v>0</v>
      </c>
      <c r="I430">
        <v>3.0504724928013963E-3</v>
      </c>
      <c r="J430">
        <v>3.3305363592674934E-2</v>
      </c>
      <c r="K430">
        <v>0.12726496796183898</v>
      </c>
      <c r="L430">
        <v>2.4383235115034881E-3</v>
      </c>
      <c r="M430">
        <v>0</v>
      </c>
      <c r="N430">
        <v>2.9426603630368111E-2</v>
      </c>
      <c r="O430">
        <v>0.19086451432095966</v>
      </c>
    </row>
    <row r="431" spans="1:15">
      <c r="A431" t="s">
        <v>248</v>
      </c>
      <c r="B431" t="s">
        <v>237</v>
      </c>
      <c r="C431">
        <v>110</v>
      </c>
      <c r="D431">
        <v>8.6658468880436209E-3</v>
      </c>
      <c r="E431">
        <v>0</v>
      </c>
      <c r="F431">
        <v>0.12666178369040715</v>
      </c>
      <c r="G431">
        <v>0.79166672318302744</v>
      </c>
      <c r="H431">
        <v>0</v>
      </c>
      <c r="I431">
        <v>3.0504724928013963E-3</v>
      </c>
      <c r="J431">
        <v>3.3305363592674934E-2</v>
      </c>
      <c r="K431">
        <v>0.12726496796183898</v>
      </c>
      <c r="L431">
        <v>2.4383235115034881E-3</v>
      </c>
      <c r="M431">
        <v>0</v>
      </c>
      <c r="N431">
        <v>2.9426603630368111E-2</v>
      </c>
      <c r="O431">
        <v>0.19086451432095966</v>
      </c>
    </row>
    <row r="432" spans="1:15">
      <c r="A432" t="s">
        <v>248</v>
      </c>
      <c r="B432" t="s">
        <v>237</v>
      </c>
      <c r="C432">
        <v>220</v>
      </c>
      <c r="D432">
        <v>6.5850245434822957E-3</v>
      </c>
      <c r="E432">
        <v>0</v>
      </c>
      <c r="F432">
        <v>0.17110564376268034</v>
      </c>
      <c r="G432">
        <v>0.79426426108752934</v>
      </c>
      <c r="H432">
        <v>2.7807382158623862E-3</v>
      </c>
      <c r="I432">
        <v>4.2458998938422517E-4</v>
      </c>
      <c r="J432">
        <v>3.3534188558605245E-2</v>
      </c>
      <c r="K432">
        <v>7.5927527697585234E-2</v>
      </c>
      <c r="L432">
        <v>1.0066476149587743E-3</v>
      </c>
      <c r="M432">
        <v>0</v>
      </c>
      <c r="N432">
        <v>4.8483475640900345E-2</v>
      </c>
      <c r="O432">
        <v>0.35827977221088292</v>
      </c>
    </row>
    <row r="433" spans="1:15">
      <c r="A433" t="s">
        <v>485</v>
      </c>
      <c r="B433" t="s">
        <v>237</v>
      </c>
      <c r="C433">
        <v>110</v>
      </c>
      <c r="D433">
        <v>9.0984562041037942E-3</v>
      </c>
      <c r="E433">
        <v>0</v>
      </c>
      <c r="F433">
        <v>0.17113829725294891</v>
      </c>
      <c r="G433">
        <v>0.79448749930748508</v>
      </c>
      <c r="H433">
        <v>3.4855266582314776E-3</v>
      </c>
      <c r="I433">
        <v>0</v>
      </c>
      <c r="J433">
        <v>0</v>
      </c>
      <c r="K433">
        <v>0.11466799394323653</v>
      </c>
      <c r="L433">
        <v>4.8135318512676018E-3</v>
      </c>
      <c r="M433">
        <v>0</v>
      </c>
      <c r="N433">
        <v>6.7081114282553519E-2</v>
      </c>
      <c r="O433">
        <v>0.20427686582478644</v>
      </c>
    </row>
    <row r="434" spans="1:15">
      <c r="A434" t="s">
        <v>486</v>
      </c>
      <c r="B434" t="s">
        <v>237</v>
      </c>
      <c r="C434">
        <v>110</v>
      </c>
      <c r="D434">
        <v>3.6443850192484552E-3</v>
      </c>
      <c r="E434">
        <v>0</v>
      </c>
      <c r="F434">
        <v>0.17142608177151816</v>
      </c>
      <c r="G434">
        <v>0.82156867702912384</v>
      </c>
      <c r="H434">
        <v>0</v>
      </c>
      <c r="I434">
        <v>2.8275777019087941E-3</v>
      </c>
      <c r="J434">
        <v>3.3657766169609096E-2</v>
      </c>
      <c r="K434">
        <v>8.848607170277091E-2</v>
      </c>
      <c r="L434">
        <v>2.3645122050761098E-3</v>
      </c>
      <c r="M434">
        <v>0</v>
      </c>
      <c r="N434">
        <v>5.4348968404991461E-2</v>
      </c>
      <c r="O434">
        <v>0.13362499279684714</v>
      </c>
    </row>
    <row r="435" spans="1:15">
      <c r="A435" t="s">
        <v>243</v>
      </c>
      <c r="B435" t="s">
        <v>237</v>
      </c>
      <c r="C435">
        <v>110</v>
      </c>
      <c r="D435">
        <v>3.6443850192484552E-3</v>
      </c>
      <c r="E435">
        <v>0</v>
      </c>
      <c r="F435">
        <v>0.17142608177151816</v>
      </c>
      <c r="G435">
        <v>0.82156867702912384</v>
      </c>
      <c r="H435">
        <v>0</v>
      </c>
      <c r="I435">
        <v>2.8275777019087941E-3</v>
      </c>
      <c r="J435">
        <v>3.3657766169609096E-2</v>
      </c>
      <c r="K435">
        <v>8.848607170277091E-2</v>
      </c>
      <c r="L435">
        <v>2.3645122050761098E-3</v>
      </c>
      <c r="M435">
        <v>0</v>
      </c>
      <c r="N435">
        <v>5.4348968404991461E-2</v>
      </c>
      <c r="O435">
        <v>0.13362499279684714</v>
      </c>
    </row>
    <row r="436" spans="1:15">
      <c r="A436" t="s">
        <v>487</v>
      </c>
      <c r="B436" t="s">
        <v>237</v>
      </c>
      <c r="C436">
        <v>110</v>
      </c>
      <c r="D436">
        <v>1.0242810530947133E-2</v>
      </c>
      <c r="E436">
        <v>0</v>
      </c>
      <c r="F436">
        <v>0.12403748773424257</v>
      </c>
      <c r="G436">
        <v>0.79686224390416671</v>
      </c>
      <c r="H436">
        <v>0</v>
      </c>
      <c r="I436">
        <v>6.5381086928436218E-3</v>
      </c>
      <c r="J436">
        <v>3.3529815575793522E-2</v>
      </c>
      <c r="K436">
        <v>9.3415664649542665E-2</v>
      </c>
      <c r="L436">
        <v>2.0747099697110451E-3</v>
      </c>
      <c r="M436">
        <v>1.3051219306689395E-3</v>
      </c>
      <c r="N436">
        <v>3.0734354543805277E-2</v>
      </c>
      <c r="O436">
        <v>6.2943994864418124E-2</v>
      </c>
    </row>
    <row r="437" spans="1:15">
      <c r="A437" t="s">
        <v>488</v>
      </c>
      <c r="B437" t="s">
        <v>237</v>
      </c>
      <c r="C437">
        <v>110</v>
      </c>
      <c r="D437">
        <v>4.0752133901096315E-3</v>
      </c>
      <c r="E437">
        <v>0</v>
      </c>
      <c r="F437">
        <v>4.5744157074564189E-2</v>
      </c>
      <c r="G437">
        <v>0.17889195761909435</v>
      </c>
      <c r="H437">
        <v>9.335038524571986E-4</v>
      </c>
      <c r="I437">
        <v>2.4759255219128935E-3</v>
      </c>
      <c r="J437">
        <v>3.3521856990633113E-2</v>
      </c>
      <c r="K437">
        <v>3.8163761165558169E-2</v>
      </c>
      <c r="L437">
        <v>0</v>
      </c>
      <c r="M437">
        <v>3.7883743212794988E-3</v>
      </c>
      <c r="N437">
        <v>1.2201597411659711E-2</v>
      </c>
      <c r="O437">
        <v>6.3927685883697447E-2</v>
      </c>
    </row>
    <row r="438" spans="1:15">
      <c r="A438" t="s">
        <v>489</v>
      </c>
      <c r="B438" t="s">
        <v>237</v>
      </c>
      <c r="C438">
        <v>110</v>
      </c>
      <c r="D438">
        <v>3.6443850192484552E-3</v>
      </c>
      <c r="E438">
        <v>0</v>
      </c>
      <c r="F438">
        <v>0.17142608177151816</v>
      </c>
      <c r="G438">
        <v>0.82156867702912384</v>
      </c>
      <c r="H438">
        <v>0</v>
      </c>
      <c r="I438">
        <v>2.8275777019087941E-3</v>
      </c>
      <c r="J438">
        <v>3.3657766169609096E-2</v>
      </c>
      <c r="K438">
        <v>8.848607170277091E-2</v>
      </c>
      <c r="L438">
        <v>2.3645122050761098E-3</v>
      </c>
      <c r="M438">
        <v>0</v>
      </c>
      <c r="N438">
        <v>5.4348968404991461E-2</v>
      </c>
      <c r="O438">
        <v>0.13362499279684714</v>
      </c>
    </row>
    <row r="439" spans="1:15">
      <c r="A439" t="s">
        <v>490</v>
      </c>
      <c r="B439" t="s">
        <v>237</v>
      </c>
      <c r="C439">
        <v>110</v>
      </c>
      <c r="D439">
        <v>3.6443850192484552E-3</v>
      </c>
      <c r="E439">
        <v>0</v>
      </c>
      <c r="F439">
        <v>0.17142608177151816</v>
      </c>
      <c r="G439">
        <v>0.82156867702912384</v>
      </c>
      <c r="H439">
        <v>0</v>
      </c>
      <c r="I439">
        <v>2.8275777019087941E-3</v>
      </c>
      <c r="J439">
        <v>3.3657766169609096E-2</v>
      </c>
      <c r="K439">
        <v>8.848607170277091E-2</v>
      </c>
      <c r="L439">
        <v>2.3645122050761098E-3</v>
      </c>
      <c r="M439">
        <v>0</v>
      </c>
      <c r="N439">
        <v>5.4348968404991461E-2</v>
      </c>
      <c r="O439">
        <v>0.13362499279684714</v>
      </c>
    </row>
    <row r="440" spans="1:15">
      <c r="A440" t="s">
        <v>249</v>
      </c>
      <c r="B440" t="s">
        <v>237</v>
      </c>
      <c r="C440">
        <v>110</v>
      </c>
      <c r="D440">
        <v>0</v>
      </c>
      <c r="E440">
        <v>2.0660771919991244E-3</v>
      </c>
      <c r="F440">
        <v>7.3355192565748906E-2</v>
      </c>
      <c r="G440">
        <v>0.5957489409675828</v>
      </c>
      <c r="H440">
        <v>5.7781398188164082E-4</v>
      </c>
      <c r="I440">
        <v>0</v>
      </c>
      <c r="J440">
        <v>3.3465564001765896E-2</v>
      </c>
      <c r="K440">
        <v>9.2325874145453637E-2</v>
      </c>
      <c r="L440">
        <v>0</v>
      </c>
      <c r="M440">
        <v>4.5333616966838882E-3</v>
      </c>
      <c r="N440">
        <v>3.2630667809213351E-2</v>
      </c>
      <c r="O440">
        <v>8.0932427732825191E-2</v>
      </c>
    </row>
    <row r="441" spans="1:15">
      <c r="A441" t="s">
        <v>244</v>
      </c>
      <c r="B441" t="s">
        <v>237</v>
      </c>
      <c r="C441">
        <v>110</v>
      </c>
      <c r="D441">
        <v>1.0242810530947133E-2</v>
      </c>
      <c r="E441">
        <v>0</v>
      </c>
      <c r="F441">
        <v>0.12403748773424257</v>
      </c>
      <c r="G441">
        <v>0.79686224390416671</v>
      </c>
      <c r="H441">
        <v>0</v>
      </c>
      <c r="I441">
        <v>6.5381086928436218E-3</v>
      </c>
      <c r="J441">
        <v>3.3529815575793522E-2</v>
      </c>
      <c r="K441">
        <v>9.3415664649542665E-2</v>
      </c>
      <c r="L441">
        <v>2.0747099697110451E-3</v>
      </c>
      <c r="M441">
        <v>1.3051219306689395E-3</v>
      </c>
      <c r="N441">
        <v>3.0734354543805277E-2</v>
      </c>
      <c r="O441">
        <v>6.2943994864418124E-2</v>
      </c>
    </row>
    <row r="442" spans="1:15">
      <c r="A442" t="s">
        <v>244</v>
      </c>
      <c r="B442" t="s">
        <v>237</v>
      </c>
      <c r="C442">
        <v>220</v>
      </c>
      <c r="D442">
        <v>7.9771196931390682E-3</v>
      </c>
      <c r="E442">
        <v>1.2126346357755309E-3</v>
      </c>
      <c r="F442">
        <v>0.12698633477593463</v>
      </c>
      <c r="G442">
        <v>0.8447746909083087</v>
      </c>
      <c r="H442">
        <v>1.6148331591832109E-3</v>
      </c>
      <c r="I442">
        <v>4.813955864404502E-4</v>
      </c>
      <c r="J442">
        <v>3.357317256877957E-2</v>
      </c>
      <c r="K442">
        <v>9.4192263310832788E-2</v>
      </c>
      <c r="L442">
        <v>0</v>
      </c>
      <c r="M442">
        <v>7.2898641734981838E-3</v>
      </c>
      <c r="N442">
        <v>4.3100616726033526E-2</v>
      </c>
      <c r="O442">
        <v>6.0959600999821201E-2</v>
      </c>
    </row>
    <row r="443" spans="1:15">
      <c r="A443" t="s">
        <v>245</v>
      </c>
      <c r="B443" t="s">
        <v>237</v>
      </c>
      <c r="C443">
        <v>110</v>
      </c>
      <c r="D443">
        <v>9.0984562041037942E-3</v>
      </c>
      <c r="E443">
        <v>0</v>
      </c>
      <c r="F443">
        <v>0.17113829725294891</v>
      </c>
      <c r="G443">
        <v>0.79448749930748508</v>
      </c>
      <c r="H443">
        <v>3.4855266582314776E-3</v>
      </c>
      <c r="I443">
        <v>0</v>
      </c>
      <c r="J443">
        <v>0</v>
      </c>
      <c r="K443">
        <v>0.11466799394323653</v>
      </c>
      <c r="L443">
        <v>4.8135318512676018E-3</v>
      </c>
      <c r="M443">
        <v>0</v>
      </c>
      <c r="N443">
        <v>6.7081114282553519E-2</v>
      </c>
      <c r="O443">
        <v>0.20427686582478644</v>
      </c>
    </row>
    <row r="444" spans="1:15">
      <c r="A444" t="s">
        <v>250</v>
      </c>
      <c r="B444" t="s">
        <v>237</v>
      </c>
      <c r="C444">
        <v>110</v>
      </c>
      <c r="D444">
        <v>1.9252352826305418E-3</v>
      </c>
      <c r="E444">
        <v>4.7862433376727369E-3</v>
      </c>
      <c r="F444">
        <v>6.1771025460624726E-2</v>
      </c>
      <c r="G444">
        <v>0.23106994166633735</v>
      </c>
      <c r="H444">
        <v>0</v>
      </c>
      <c r="I444">
        <v>3.8142316586464182E-3</v>
      </c>
      <c r="J444">
        <v>0</v>
      </c>
      <c r="K444">
        <v>1.3290021358640167E-2</v>
      </c>
      <c r="L444">
        <v>0</v>
      </c>
      <c r="M444">
        <v>4.6930434754084566E-3</v>
      </c>
      <c r="N444">
        <v>7.6208391821988603E-2</v>
      </c>
      <c r="O444">
        <v>0.15786204312220328</v>
      </c>
    </row>
    <row r="445" spans="1:15">
      <c r="A445" t="s">
        <v>491</v>
      </c>
      <c r="B445" t="s">
        <v>237</v>
      </c>
      <c r="C445">
        <v>110</v>
      </c>
      <c r="D445">
        <v>8.6658468880436209E-3</v>
      </c>
      <c r="E445">
        <v>0</v>
      </c>
      <c r="F445">
        <v>0.12666178369040715</v>
      </c>
      <c r="G445">
        <v>0.79166672318302744</v>
      </c>
      <c r="H445">
        <v>0</v>
      </c>
      <c r="I445">
        <v>3.0504724928013963E-3</v>
      </c>
      <c r="J445">
        <v>3.3305363592674934E-2</v>
      </c>
      <c r="K445">
        <v>0.12726496796183898</v>
      </c>
      <c r="L445">
        <v>2.4383235115034881E-3</v>
      </c>
      <c r="M445">
        <v>0</v>
      </c>
      <c r="N445">
        <v>2.9426603630368111E-2</v>
      </c>
      <c r="O445">
        <v>0.19086451432095966</v>
      </c>
    </row>
    <row r="446" spans="1:15">
      <c r="A446" t="s">
        <v>492</v>
      </c>
      <c r="B446" t="s">
        <v>237</v>
      </c>
      <c r="C446">
        <v>110</v>
      </c>
      <c r="D446">
        <v>2.9967866035461358E-3</v>
      </c>
      <c r="E446">
        <v>0</v>
      </c>
      <c r="F446">
        <v>6.956393550965663E-2</v>
      </c>
      <c r="G446">
        <v>0.35981015746740996</v>
      </c>
      <c r="H446">
        <v>0</v>
      </c>
      <c r="I446">
        <v>1.5524813353123557E-3</v>
      </c>
      <c r="J446">
        <v>3.3354411232552415E-2</v>
      </c>
      <c r="K446">
        <v>7.1243091801763012E-2</v>
      </c>
      <c r="L446">
        <v>4.2185086898474033E-3</v>
      </c>
      <c r="M446">
        <v>1.3782727561449674E-3</v>
      </c>
      <c r="N446">
        <v>2.8396595839262309E-2</v>
      </c>
      <c r="O446">
        <v>0.1949919753338554</v>
      </c>
    </row>
    <row r="447" spans="1:15">
      <c r="A447" t="s">
        <v>493</v>
      </c>
      <c r="B447" t="s">
        <v>237</v>
      </c>
      <c r="C447">
        <v>110</v>
      </c>
      <c r="D447">
        <v>1.0242810530947133E-2</v>
      </c>
      <c r="E447">
        <v>0</v>
      </c>
      <c r="F447">
        <v>0.12403748773424257</v>
      </c>
      <c r="G447">
        <v>0.79686224390416671</v>
      </c>
      <c r="H447">
        <v>0</v>
      </c>
      <c r="I447">
        <v>6.5381086928436218E-3</v>
      </c>
      <c r="J447">
        <v>3.3529815575793522E-2</v>
      </c>
      <c r="K447">
        <v>9.3415664649542665E-2</v>
      </c>
      <c r="L447">
        <v>2.0747099697110451E-3</v>
      </c>
      <c r="M447">
        <v>1.3051219306689395E-3</v>
      </c>
      <c r="N447">
        <v>3.0734354543805277E-2</v>
      </c>
      <c r="O447">
        <v>6.2943994864418124E-2</v>
      </c>
    </row>
    <row r="448" spans="1:15">
      <c r="A448" t="s">
        <v>239</v>
      </c>
      <c r="B448" t="s">
        <v>237</v>
      </c>
      <c r="C448">
        <v>110</v>
      </c>
      <c r="D448">
        <v>2.9967866035461358E-3</v>
      </c>
      <c r="E448">
        <v>0</v>
      </c>
      <c r="F448">
        <v>6.956393550965663E-2</v>
      </c>
      <c r="G448">
        <v>0.35981015746740996</v>
      </c>
      <c r="H448">
        <v>0</v>
      </c>
      <c r="I448">
        <v>1.5524813353123557E-3</v>
      </c>
      <c r="J448">
        <v>3.3354411232552415E-2</v>
      </c>
      <c r="K448">
        <v>7.1243091801763012E-2</v>
      </c>
      <c r="L448">
        <v>4.2185086898474033E-3</v>
      </c>
      <c r="M448">
        <v>1.3782727561449674E-3</v>
      </c>
      <c r="N448">
        <v>2.8396595839262309E-2</v>
      </c>
      <c r="O448">
        <v>0.1949919753338554</v>
      </c>
    </row>
    <row r="449" spans="1:15">
      <c r="A449" t="s">
        <v>239</v>
      </c>
      <c r="B449" t="s">
        <v>237</v>
      </c>
      <c r="C449">
        <v>220</v>
      </c>
      <c r="D449">
        <v>9.2902303931103412E-3</v>
      </c>
      <c r="E449">
        <v>0</v>
      </c>
      <c r="F449">
        <v>0.17110392065474106</v>
      </c>
      <c r="G449">
        <v>0.82535552271687629</v>
      </c>
      <c r="H449">
        <v>1.0953150984145712E-4</v>
      </c>
      <c r="I449">
        <v>1.6909083090732725E-3</v>
      </c>
      <c r="J449">
        <v>0</v>
      </c>
      <c r="K449">
        <v>0.1154713755513843</v>
      </c>
      <c r="L449">
        <v>0</v>
      </c>
      <c r="M449">
        <v>3.4403106836710705E-3</v>
      </c>
      <c r="N449">
        <v>5.405205931808358E-2</v>
      </c>
      <c r="O449">
        <v>0.21862212618597776</v>
      </c>
    </row>
    <row r="450" spans="1:15">
      <c r="A450" t="s">
        <v>494</v>
      </c>
      <c r="B450" t="s">
        <v>237</v>
      </c>
      <c r="C450">
        <v>110</v>
      </c>
      <c r="D450">
        <v>1.0242810530947133E-2</v>
      </c>
      <c r="E450">
        <v>0</v>
      </c>
      <c r="F450">
        <v>0.12403748773424257</v>
      </c>
      <c r="G450">
        <v>0.79686224390416671</v>
      </c>
      <c r="H450">
        <v>0</v>
      </c>
      <c r="I450">
        <v>6.5381086928436218E-3</v>
      </c>
      <c r="J450">
        <v>3.3529815575793522E-2</v>
      </c>
      <c r="K450">
        <v>9.3415664649542665E-2</v>
      </c>
      <c r="L450">
        <v>2.0747099697110451E-3</v>
      </c>
      <c r="M450">
        <v>1.3051219306689395E-3</v>
      </c>
      <c r="N450">
        <v>3.0734354543805277E-2</v>
      </c>
      <c r="O450">
        <v>6.2943994864418124E-2</v>
      </c>
    </row>
  </sheetData>
  <mergeCells count="1">
    <mergeCell ref="A1:O1"/>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394046-DE6B-4A0E-966C-30ABEB7666AF}">
  <sheetPr>
    <tabColor theme="8" tint="0.79998168889431442"/>
  </sheetPr>
  <dimension ref="A1:M161"/>
  <sheetViews>
    <sheetView zoomScaleNormal="100" workbookViewId="0">
      <selection activeCell="D6" sqref="D6"/>
    </sheetView>
  </sheetViews>
  <sheetFormatPr defaultRowHeight="14.45"/>
  <cols>
    <col min="1" max="1" width="27.5" customWidth="1"/>
    <col min="2" max="2" width="16.875" customWidth="1"/>
    <col min="3" max="3" width="14.125" customWidth="1"/>
    <col min="4" max="4" width="20.375" customWidth="1"/>
    <col min="5" max="5" width="22.625" customWidth="1"/>
    <col min="6" max="6" width="24" customWidth="1"/>
    <col min="7" max="7" width="24.25" customWidth="1"/>
    <col min="8" max="8" width="20.625" customWidth="1"/>
    <col min="9" max="9" width="22.375" customWidth="1"/>
    <col min="10" max="10" width="23.875" customWidth="1"/>
    <col min="11" max="11" width="27.25" customWidth="1"/>
  </cols>
  <sheetData>
    <row r="1" spans="1:13">
      <c r="A1" s="69" t="s">
        <v>40</v>
      </c>
      <c r="B1" s="69"/>
      <c r="C1" s="69"/>
      <c r="D1" s="69"/>
      <c r="E1" s="69"/>
      <c r="F1" s="69"/>
      <c r="G1" s="69"/>
      <c r="H1" s="69"/>
      <c r="I1" s="69"/>
      <c r="J1" s="69"/>
      <c r="K1" s="69"/>
    </row>
    <row r="2" spans="1:13" s="19" customFormat="1" ht="29.1">
      <c r="A2" s="20" t="s">
        <v>497</v>
      </c>
      <c r="B2" s="20" t="s">
        <v>498</v>
      </c>
      <c r="C2" s="20" t="s">
        <v>135</v>
      </c>
      <c r="D2" s="20" t="s">
        <v>499</v>
      </c>
      <c r="E2" s="20" t="s">
        <v>500</v>
      </c>
      <c r="F2" s="20" t="s">
        <v>501</v>
      </c>
      <c r="G2" s="20" t="s">
        <v>502</v>
      </c>
      <c r="H2" s="20" t="s">
        <v>503</v>
      </c>
      <c r="I2" s="20" t="s">
        <v>504</v>
      </c>
      <c r="J2" s="20" t="s">
        <v>505</v>
      </c>
      <c r="K2" s="20" t="s">
        <v>506</v>
      </c>
    </row>
    <row r="3" spans="1:13">
      <c r="A3" t="s">
        <v>507</v>
      </c>
      <c r="B3" t="s">
        <v>508</v>
      </c>
      <c r="C3" t="s">
        <v>509</v>
      </c>
      <c r="D3" t="s">
        <v>510</v>
      </c>
      <c r="E3" s="43">
        <v>210.5</v>
      </c>
      <c r="F3">
        <v>300</v>
      </c>
      <c r="G3">
        <v>300</v>
      </c>
      <c r="H3" t="s">
        <v>508</v>
      </c>
      <c r="I3" s="43">
        <v>0</v>
      </c>
      <c r="J3">
        <v>18</v>
      </c>
      <c r="K3">
        <v>107</v>
      </c>
      <c r="M3" s="43"/>
    </row>
    <row r="4" spans="1:13">
      <c r="A4" t="s">
        <v>511</v>
      </c>
      <c r="B4" t="s">
        <v>512</v>
      </c>
      <c r="C4" t="s">
        <v>509</v>
      </c>
      <c r="D4" t="s">
        <v>512</v>
      </c>
      <c r="E4" s="43">
        <v>0</v>
      </c>
      <c r="F4">
        <v>0</v>
      </c>
      <c r="G4">
        <v>132</v>
      </c>
      <c r="H4" t="s">
        <v>513</v>
      </c>
      <c r="I4" s="43">
        <v>113.8</v>
      </c>
      <c r="J4">
        <v>0</v>
      </c>
      <c r="K4">
        <v>0</v>
      </c>
      <c r="M4" s="43"/>
    </row>
    <row r="5" spans="1:13">
      <c r="A5" t="s">
        <v>514</v>
      </c>
      <c r="B5" t="s">
        <v>510</v>
      </c>
      <c r="C5" t="s">
        <v>509</v>
      </c>
      <c r="D5" t="s">
        <v>510</v>
      </c>
      <c r="E5" s="43">
        <v>0</v>
      </c>
      <c r="F5">
        <v>0</v>
      </c>
      <c r="G5">
        <v>103</v>
      </c>
      <c r="H5" t="s">
        <v>513</v>
      </c>
      <c r="I5" s="43">
        <v>120.7</v>
      </c>
      <c r="J5">
        <v>0</v>
      </c>
      <c r="K5">
        <v>0</v>
      </c>
      <c r="M5" s="43"/>
    </row>
    <row r="6" spans="1:13">
      <c r="A6" t="s">
        <v>515</v>
      </c>
      <c r="B6" t="s">
        <v>516</v>
      </c>
      <c r="C6" t="s">
        <v>509</v>
      </c>
      <c r="D6" t="s">
        <v>517</v>
      </c>
      <c r="E6" s="43">
        <v>40.4</v>
      </c>
      <c r="F6">
        <v>63</v>
      </c>
      <c r="G6">
        <v>213</v>
      </c>
      <c r="H6" t="s">
        <v>516</v>
      </c>
      <c r="I6" s="43">
        <v>0</v>
      </c>
      <c r="J6">
        <v>0</v>
      </c>
      <c r="K6">
        <v>0</v>
      </c>
      <c r="M6" s="43"/>
    </row>
    <row r="7" spans="1:13">
      <c r="A7" t="s">
        <v>518</v>
      </c>
      <c r="B7" t="s">
        <v>519</v>
      </c>
      <c r="C7" t="s">
        <v>509</v>
      </c>
      <c r="D7" t="s">
        <v>520</v>
      </c>
      <c r="E7" s="43">
        <v>106.3</v>
      </c>
      <c r="F7">
        <v>300</v>
      </c>
      <c r="G7">
        <v>300</v>
      </c>
      <c r="H7" t="s">
        <v>521</v>
      </c>
      <c r="I7" s="43">
        <v>81.3</v>
      </c>
      <c r="J7">
        <v>201</v>
      </c>
      <c r="K7">
        <v>300</v>
      </c>
      <c r="M7" s="43"/>
    </row>
    <row r="8" spans="1:13">
      <c r="A8" t="s">
        <v>522</v>
      </c>
      <c r="B8" t="s">
        <v>517</v>
      </c>
      <c r="C8" t="s">
        <v>509</v>
      </c>
      <c r="D8" t="s">
        <v>517</v>
      </c>
      <c r="E8" s="43">
        <v>0</v>
      </c>
      <c r="F8">
        <v>55</v>
      </c>
      <c r="G8">
        <v>175</v>
      </c>
      <c r="H8" t="s">
        <v>523</v>
      </c>
      <c r="I8" s="43">
        <v>14.1</v>
      </c>
      <c r="J8">
        <v>0</v>
      </c>
      <c r="K8">
        <v>0</v>
      </c>
      <c r="M8" s="43"/>
    </row>
    <row r="9" spans="1:13">
      <c r="A9" t="s">
        <v>524</v>
      </c>
      <c r="B9" t="s">
        <v>525</v>
      </c>
      <c r="C9" t="s">
        <v>509</v>
      </c>
      <c r="D9" t="s">
        <v>510</v>
      </c>
      <c r="E9" s="43">
        <v>141.69999999999999</v>
      </c>
      <c r="F9">
        <v>0</v>
      </c>
      <c r="G9">
        <v>282</v>
      </c>
      <c r="H9" t="s">
        <v>526</v>
      </c>
      <c r="I9" s="43">
        <v>29</v>
      </c>
      <c r="J9">
        <v>0</v>
      </c>
      <c r="K9">
        <v>0</v>
      </c>
      <c r="M9" s="43"/>
    </row>
    <row r="10" spans="1:13">
      <c r="A10" t="s">
        <v>527</v>
      </c>
      <c r="B10" t="s">
        <v>528</v>
      </c>
      <c r="C10" t="s">
        <v>509</v>
      </c>
      <c r="D10" t="s">
        <v>529</v>
      </c>
      <c r="E10" s="43">
        <v>16.8</v>
      </c>
      <c r="F10">
        <v>0</v>
      </c>
      <c r="G10">
        <v>77</v>
      </c>
      <c r="H10" t="s">
        <v>528</v>
      </c>
      <c r="I10" s="43">
        <v>0</v>
      </c>
      <c r="J10">
        <v>0</v>
      </c>
      <c r="K10">
        <v>0</v>
      </c>
      <c r="M10" s="43"/>
    </row>
    <row r="11" spans="1:13">
      <c r="A11" t="s">
        <v>159</v>
      </c>
      <c r="B11" t="s">
        <v>530</v>
      </c>
      <c r="C11" t="s">
        <v>509</v>
      </c>
      <c r="D11" t="s">
        <v>531</v>
      </c>
      <c r="E11" s="43">
        <v>133.19999999999999</v>
      </c>
      <c r="F11">
        <v>300</v>
      </c>
      <c r="G11">
        <v>300</v>
      </c>
      <c r="H11" t="s">
        <v>516</v>
      </c>
      <c r="I11" s="43">
        <v>137.30000000000001</v>
      </c>
      <c r="J11">
        <v>300</v>
      </c>
      <c r="K11">
        <v>300</v>
      </c>
      <c r="M11" s="43"/>
    </row>
    <row r="12" spans="1:13">
      <c r="A12" t="s">
        <v>532</v>
      </c>
      <c r="B12" t="s">
        <v>533</v>
      </c>
      <c r="C12" t="s">
        <v>509</v>
      </c>
      <c r="D12" t="s">
        <v>531</v>
      </c>
      <c r="E12" s="43">
        <v>178.5</v>
      </c>
      <c r="F12">
        <v>300</v>
      </c>
      <c r="G12">
        <v>300</v>
      </c>
      <c r="H12" t="s">
        <v>516</v>
      </c>
      <c r="I12" s="43">
        <v>214.3</v>
      </c>
      <c r="J12">
        <v>300</v>
      </c>
      <c r="K12">
        <v>300</v>
      </c>
      <c r="M12" s="43"/>
    </row>
    <row r="13" spans="1:13">
      <c r="A13" t="s">
        <v>534</v>
      </c>
      <c r="B13" t="s">
        <v>535</v>
      </c>
      <c r="C13" t="s">
        <v>509</v>
      </c>
      <c r="D13" t="s">
        <v>510</v>
      </c>
      <c r="E13" s="43">
        <v>270.5</v>
      </c>
      <c r="F13">
        <v>0</v>
      </c>
      <c r="G13">
        <v>300</v>
      </c>
      <c r="H13" t="s">
        <v>535</v>
      </c>
      <c r="I13" s="43">
        <v>0</v>
      </c>
      <c r="J13">
        <v>0</v>
      </c>
      <c r="K13">
        <v>0</v>
      </c>
      <c r="M13" s="43"/>
    </row>
    <row r="14" spans="1:13">
      <c r="A14" t="s">
        <v>536</v>
      </c>
      <c r="B14" t="s">
        <v>537</v>
      </c>
      <c r="C14" t="s">
        <v>509</v>
      </c>
      <c r="D14" t="s">
        <v>537</v>
      </c>
      <c r="E14" s="43">
        <v>0</v>
      </c>
      <c r="F14">
        <v>300</v>
      </c>
      <c r="G14">
        <v>300</v>
      </c>
      <c r="H14" t="s">
        <v>513</v>
      </c>
      <c r="I14" s="43">
        <v>169.9</v>
      </c>
      <c r="J14">
        <v>300</v>
      </c>
      <c r="K14">
        <v>300</v>
      </c>
      <c r="M14" s="43"/>
    </row>
    <row r="15" spans="1:13">
      <c r="A15" t="s">
        <v>538</v>
      </c>
      <c r="B15" t="s">
        <v>539</v>
      </c>
      <c r="C15" t="s">
        <v>509</v>
      </c>
      <c r="D15" t="s">
        <v>539</v>
      </c>
      <c r="E15" s="43">
        <v>0</v>
      </c>
      <c r="F15">
        <v>300</v>
      </c>
      <c r="G15">
        <v>300</v>
      </c>
      <c r="H15" t="s">
        <v>540</v>
      </c>
      <c r="I15" s="43">
        <v>172.2</v>
      </c>
      <c r="J15">
        <v>300</v>
      </c>
      <c r="K15">
        <v>300</v>
      </c>
      <c r="M15" s="43"/>
    </row>
    <row r="16" spans="1:13">
      <c r="A16" t="s">
        <v>541</v>
      </c>
      <c r="B16" t="s">
        <v>531</v>
      </c>
      <c r="C16" t="s">
        <v>509</v>
      </c>
      <c r="D16" t="s">
        <v>531</v>
      </c>
      <c r="E16" s="43">
        <v>0</v>
      </c>
      <c r="F16">
        <v>168</v>
      </c>
      <c r="G16">
        <v>266</v>
      </c>
      <c r="H16" t="s">
        <v>516</v>
      </c>
      <c r="I16" s="43">
        <v>62.6</v>
      </c>
      <c r="J16">
        <v>141</v>
      </c>
      <c r="K16">
        <v>253</v>
      </c>
      <c r="M16" s="43"/>
    </row>
    <row r="17" spans="1:13">
      <c r="A17" t="s">
        <v>542</v>
      </c>
      <c r="B17" t="s">
        <v>543</v>
      </c>
      <c r="C17" t="s">
        <v>509</v>
      </c>
      <c r="D17" t="s">
        <v>544</v>
      </c>
      <c r="E17" s="43">
        <v>285.7</v>
      </c>
      <c r="F17">
        <v>1</v>
      </c>
      <c r="G17">
        <v>35</v>
      </c>
      <c r="H17" t="s">
        <v>543</v>
      </c>
      <c r="I17" s="43">
        <v>0</v>
      </c>
      <c r="J17">
        <v>0</v>
      </c>
      <c r="K17">
        <v>8</v>
      </c>
      <c r="M17" s="43"/>
    </row>
    <row r="18" spans="1:13">
      <c r="A18" t="s">
        <v>545</v>
      </c>
      <c r="B18" t="s">
        <v>546</v>
      </c>
      <c r="C18" t="s">
        <v>509</v>
      </c>
      <c r="D18" t="s">
        <v>510</v>
      </c>
      <c r="E18" s="43">
        <v>257.7</v>
      </c>
      <c r="F18">
        <v>0</v>
      </c>
      <c r="G18">
        <v>300</v>
      </c>
      <c r="H18" t="s">
        <v>546</v>
      </c>
      <c r="I18" s="43">
        <v>0</v>
      </c>
      <c r="J18">
        <v>0</v>
      </c>
      <c r="K18">
        <v>0</v>
      </c>
      <c r="M18" s="43"/>
    </row>
    <row r="19" spans="1:13">
      <c r="A19" t="s">
        <v>316</v>
      </c>
      <c r="B19" t="s">
        <v>547</v>
      </c>
      <c r="C19" t="s">
        <v>509</v>
      </c>
      <c r="D19" t="s">
        <v>531</v>
      </c>
      <c r="E19" s="43">
        <v>175.5</v>
      </c>
      <c r="F19">
        <v>300</v>
      </c>
      <c r="G19">
        <v>300</v>
      </c>
      <c r="H19" t="s">
        <v>516</v>
      </c>
      <c r="I19" s="43">
        <v>207.3</v>
      </c>
      <c r="J19">
        <v>300</v>
      </c>
      <c r="K19">
        <v>300</v>
      </c>
      <c r="M19" s="43"/>
    </row>
    <row r="20" spans="1:13">
      <c r="A20" t="s">
        <v>548</v>
      </c>
      <c r="B20" t="s">
        <v>549</v>
      </c>
      <c r="C20" t="s">
        <v>509</v>
      </c>
      <c r="D20" t="s">
        <v>544</v>
      </c>
      <c r="E20" s="43">
        <v>267.8</v>
      </c>
      <c r="F20">
        <v>0</v>
      </c>
      <c r="G20">
        <v>207</v>
      </c>
      <c r="H20" t="s">
        <v>549</v>
      </c>
      <c r="I20" s="43">
        <v>0</v>
      </c>
      <c r="J20">
        <v>0</v>
      </c>
      <c r="K20">
        <v>10</v>
      </c>
      <c r="M20" s="43"/>
    </row>
    <row r="21" spans="1:13">
      <c r="A21" t="s">
        <v>550</v>
      </c>
      <c r="B21" t="s">
        <v>551</v>
      </c>
      <c r="C21" t="s">
        <v>509</v>
      </c>
      <c r="D21" t="s">
        <v>531</v>
      </c>
      <c r="E21" s="43">
        <v>88.3</v>
      </c>
      <c r="F21">
        <v>300</v>
      </c>
      <c r="G21">
        <v>300</v>
      </c>
      <c r="H21" t="s">
        <v>540</v>
      </c>
      <c r="I21" s="43">
        <v>52.1</v>
      </c>
      <c r="J21">
        <v>300</v>
      </c>
      <c r="K21">
        <v>300</v>
      </c>
      <c r="M21" s="43"/>
    </row>
    <row r="22" spans="1:13">
      <c r="A22" t="s">
        <v>552</v>
      </c>
      <c r="B22" t="s">
        <v>553</v>
      </c>
      <c r="C22" t="s">
        <v>509</v>
      </c>
      <c r="D22" t="s">
        <v>554</v>
      </c>
      <c r="E22" s="43">
        <v>174.2</v>
      </c>
      <c r="F22">
        <v>100</v>
      </c>
      <c r="G22">
        <v>178</v>
      </c>
      <c r="H22" t="s">
        <v>553</v>
      </c>
      <c r="I22" s="43">
        <v>0</v>
      </c>
      <c r="J22">
        <v>0</v>
      </c>
      <c r="K22">
        <v>0</v>
      </c>
      <c r="M22" s="43"/>
    </row>
    <row r="23" spans="1:13">
      <c r="A23" t="s">
        <v>555</v>
      </c>
      <c r="B23" t="s">
        <v>556</v>
      </c>
      <c r="C23" t="s">
        <v>509</v>
      </c>
      <c r="D23" t="s">
        <v>517</v>
      </c>
      <c r="E23" s="43">
        <v>117.1</v>
      </c>
      <c r="F23">
        <v>0</v>
      </c>
      <c r="G23">
        <v>192</v>
      </c>
      <c r="H23" t="s">
        <v>556</v>
      </c>
      <c r="I23" s="43">
        <v>0</v>
      </c>
      <c r="J23">
        <v>0</v>
      </c>
      <c r="K23">
        <v>0</v>
      </c>
      <c r="M23" s="43"/>
    </row>
    <row r="24" spans="1:13">
      <c r="A24" t="s">
        <v>557</v>
      </c>
      <c r="B24" t="s">
        <v>558</v>
      </c>
      <c r="C24" t="s">
        <v>509</v>
      </c>
      <c r="D24" t="s">
        <v>559</v>
      </c>
      <c r="E24" s="43">
        <v>0.3</v>
      </c>
      <c r="F24">
        <v>300</v>
      </c>
      <c r="G24">
        <v>300</v>
      </c>
      <c r="H24" t="s">
        <v>513</v>
      </c>
      <c r="I24" s="43">
        <v>174.6</v>
      </c>
      <c r="J24">
        <v>300</v>
      </c>
      <c r="K24">
        <v>300</v>
      </c>
      <c r="M24" s="43"/>
    </row>
    <row r="25" spans="1:13">
      <c r="A25" t="s">
        <v>557</v>
      </c>
      <c r="B25" t="s">
        <v>559</v>
      </c>
      <c r="C25" t="s">
        <v>509</v>
      </c>
      <c r="D25" t="s">
        <v>559</v>
      </c>
      <c r="E25" s="43">
        <v>0</v>
      </c>
      <c r="F25">
        <v>300</v>
      </c>
      <c r="G25">
        <v>300</v>
      </c>
      <c r="H25" t="s">
        <v>513</v>
      </c>
      <c r="I25" s="43">
        <v>174.3</v>
      </c>
      <c r="J25">
        <v>300</v>
      </c>
      <c r="K25">
        <v>300</v>
      </c>
      <c r="M25" s="43"/>
    </row>
    <row r="26" spans="1:13">
      <c r="A26" t="s">
        <v>560</v>
      </c>
      <c r="B26" t="s">
        <v>561</v>
      </c>
      <c r="C26" t="s">
        <v>509</v>
      </c>
      <c r="D26" t="s">
        <v>561</v>
      </c>
      <c r="E26" s="43">
        <v>0</v>
      </c>
      <c r="F26">
        <v>300</v>
      </c>
      <c r="G26">
        <v>300</v>
      </c>
      <c r="H26" t="s">
        <v>513</v>
      </c>
      <c r="I26" s="43">
        <v>165.1</v>
      </c>
      <c r="J26">
        <v>135</v>
      </c>
      <c r="K26">
        <v>267</v>
      </c>
      <c r="M26" s="43"/>
    </row>
    <row r="27" spans="1:13">
      <c r="A27" t="s">
        <v>562</v>
      </c>
      <c r="B27" t="s">
        <v>563</v>
      </c>
      <c r="C27" t="s">
        <v>509</v>
      </c>
      <c r="D27" t="s">
        <v>510</v>
      </c>
      <c r="E27" s="43">
        <v>329.6</v>
      </c>
      <c r="F27">
        <v>0</v>
      </c>
      <c r="G27">
        <v>300</v>
      </c>
      <c r="H27" t="s">
        <v>563</v>
      </c>
      <c r="I27" s="43">
        <v>0</v>
      </c>
      <c r="J27">
        <v>0</v>
      </c>
      <c r="K27">
        <v>0</v>
      </c>
      <c r="M27" s="43"/>
    </row>
    <row r="28" spans="1:13">
      <c r="A28" t="s">
        <v>564</v>
      </c>
      <c r="B28" t="s">
        <v>565</v>
      </c>
      <c r="C28" t="s">
        <v>509</v>
      </c>
      <c r="D28" t="s">
        <v>510</v>
      </c>
      <c r="E28" s="43">
        <v>171.2</v>
      </c>
      <c r="F28">
        <v>0</v>
      </c>
      <c r="G28">
        <v>229</v>
      </c>
      <c r="H28" t="s">
        <v>565</v>
      </c>
      <c r="I28" s="43">
        <v>0</v>
      </c>
      <c r="J28">
        <v>0</v>
      </c>
      <c r="K28">
        <v>0</v>
      </c>
      <c r="M28" s="43"/>
    </row>
    <row r="29" spans="1:13">
      <c r="A29" t="s">
        <v>566</v>
      </c>
      <c r="B29" t="s">
        <v>526</v>
      </c>
      <c r="C29" t="s">
        <v>509</v>
      </c>
      <c r="D29" t="s">
        <v>510</v>
      </c>
      <c r="E29" s="43">
        <v>122.2</v>
      </c>
      <c r="F29">
        <v>0</v>
      </c>
      <c r="G29">
        <v>45</v>
      </c>
      <c r="H29" t="s">
        <v>526</v>
      </c>
      <c r="I29" s="43">
        <v>0</v>
      </c>
      <c r="J29">
        <v>0</v>
      </c>
      <c r="K29">
        <v>0</v>
      </c>
      <c r="M29" s="43"/>
    </row>
    <row r="30" spans="1:13">
      <c r="A30" t="s">
        <v>567</v>
      </c>
      <c r="B30" t="s">
        <v>568</v>
      </c>
      <c r="C30" t="s">
        <v>509</v>
      </c>
      <c r="D30" t="s">
        <v>569</v>
      </c>
      <c r="E30" s="43">
        <v>214</v>
      </c>
      <c r="F30">
        <v>0</v>
      </c>
      <c r="G30">
        <v>106</v>
      </c>
      <c r="H30" t="s">
        <v>570</v>
      </c>
      <c r="I30" s="43">
        <v>2.2000000000000002</v>
      </c>
      <c r="J30">
        <v>0</v>
      </c>
      <c r="K30">
        <v>0</v>
      </c>
      <c r="M30" s="43"/>
    </row>
    <row r="31" spans="1:13">
      <c r="A31" t="s">
        <v>571</v>
      </c>
      <c r="B31" t="s">
        <v>570</v>
      </c>
      <c r="C31" t="s">
        <v>509</v>
      </c>
      <c r="D31" t="s">
        <v>569</v>
      </c>
      <c r="E31" s="43">
        <v>213.3</v>
      </c>
      <c r="F31">
        <v>0</v>
      </c>
      <c r="G31">
        <v>106</v>
      </c>
      <c r="H31" t="s">
        <v>570</v>
      </c>
      <c r="I31" s="43">
        <v>0</v>
      </c>
      <c r="J31">
        <v>0</v>
      </c>
      <c r="K31">
        <v>0</v>
      </c>
      <c r="M31" s="43"/>
    </row>
    <row r="32" spans="1:13">
      <c r="A32" t="s">
        <v>572</v>
      </c>
      <c r="B32" t="s">
        <v>540</v>
      </c>
      <c r="C32" t="s">
        <v>509</v>
      </c>
      <c r="D32" t="s">
        <v>517</v>
      </c>
      <c r="E32" s="43">
        <v>98.6</v>
      </c>
      <c r="F32">
        <v>0</v>
      </c>
      <c r="G32">
        <v>300</v>
      </c>
      <c r="H32" t="s">
        <v>540</v>
      </c>
      <c r="I32" s="43">
        <v>0</v>
      </c>
      <c r="J32">
        <v>0</v>
      </c>
      <c r="K32">
        <v>0</v>
      </c>
      <c r="M32" s="43"/>
    </row>
    <row r="33" spans="1:13">
      <c r="A33" t="s">
        <v>573</v>
      </c>
      <c r="B33" t="s">
        <v>574</v>
      </c>
      <c r="C33" t="s">
        <v>509</v>
      </c>
      <c r="D33" t="s">
        <v>554</v>
      </c>
      <c r="E33" s="43">
        <v>89.3</v>
      </c>
      <c r="F33">
        <v>212</v>
      </c>
      <c r="G33">
        <v>275</v>
      </c>
      <c r="H33" t="s">
        <v>574</v>
      </c>
      <c r="I33" s="43">
        <v>0</v>
      </c>
      <c r="J33">
        <v>0</v>
      </c>
      <c r="K33">
        <v>32</v>
      </c>
      <c r="M33" s="43"/>
    </row>
    <row r="34" spans="1:13">
      <c r="A34" t="s">
        <v>575</v>
      </c>
      <c r="B34" t="s">
        <v>576</v>
      </c>
      <c r="C34" t="s">
        <v>509</v>
      </c>
      <c r="D34" t="s">
        <v>517</v>
      </c>
      <c r="E34" s="43">
        <v>76.900000000000006</v>
      </c>
      <c r="F34">
        <v>18</v>
      </c>
      <c r="G34">
        <v>294</v>
      </c>
      <c r="H34" t="s">
        <v>576</v>
      </c>
      <c r="I34" s="43">
        <v>0</v>
      </c>
      <c r="J34">
        <v>0</v>
      </c>
      <c r="K34">
        <v>0</v>
      </c>
      <c r="M34" s="43"/>
    </row>
    <row r="35" spans="1:13">
      <c r="A35" t="s">
        <v>577</v>
      </c>
      <c r="B35" t="s">
        <v>578</v>
      </c>
      <c r="C35" t="s">
        <v>509</v>
      </c>
      <c r="D35" t="s">
        <v>531</v>
      </c>
      <c r="E35" s="43">
        <v>61.4</v>
      </c>
      <c r="F35">
        <v>300</v>
      </c>
      <c r="G35">
        <v>300</v>
      </c>
      <c r="H35" t="s">
        <v>576</v>
      </c>
      <c r="I35" s="43">
        <v>108</v>
      </c>
      <c r="J35">
        <v>300</v>
      </c>
      <c r="K35">
        <v>300</v>
      </c>
      <c r="M35" s="43"/>
    </row>
    <row r="36" spans="1:13">
      <c r="A36" t="s">
        <v>579</v>
      </c>
      <c r="B36" t="s">
        <v>580</v>
      </c>
      <c r="C36" t="s">
        <v>509</v>
      </c>
      <c r="D36" t="s">
        <v>517</v>
      </c>
      <c r="E36" s="43">
        <v>141.80000000000001</v>
      </c>
      <c r="F36">
        <v>101</v>
      </c>
      <c r="G36">
        <v>300</v>
      </c>
      <c r="H36" t="s">
        <v>580</v>
      </c>
      <c r="I36" s="43">
        <v>0</v>
      </c>
      <c r="J36">
        <v>0</v>
      </c>
      <c r="K36">
        <v>0</v>
      </c>
      <c r="M36" s="43"/>
    </row>
    <row r="37" spans="1:13">
      <c r="A37" t="s">
        <v>581</v>
      </c>
      <c r="B37" t="s">
        <v>582</v>
      </c>
      <c r="C37" t="s">
        <v>509</v>
      </c>
      <c r="D37" t="s">
        <v>554</v>
      </c>
      <c r="E37" s="43">
        <v>94.3</v>
      </c>
      <c r="F37">
        <v>300</v>
      </c>
      <c r="G37">
        <v>300</v>
      </c>
      <c r="H37" t="s">
        <v>582</v>
      </c>
      <c r="I37" s="43">
        <v>0</v>
      </c>
      <c r="J37">
        <v>0</v>
      </c>
      <c r="K37">
        <v>300</v>
      </c>
      <c r="M37" s="43"/>
    </row>
    <row r="38" spans="1:13">
      <c r="A38" t="s">
        <v>581</v>
      </c>
      <c r="B38" t="s">
        <v>583</v>
      </c>
      <c r="C38" t="s">
        <v>509</v>
      </c>
      <c r="D38" t="s">
        <v>554</v>
      </c>
      <c r="E38" s="43">
        <v>96.9</v>
      </c>
      <c r="F38">
        <v>300</v>
      </c>
      <c r="G38">
        <v>300</v>
      </c>
      <c r="H38" t="s">
        <v>582</v>
      </c>
      <c r="I38" s="43">
        <v>2.7</v>
      </c>
      <c r="J38">
        <v>0</v>
      </c>
      <c r="K38">
        <v>300</v>
      </c>
      <c r="M38" s="43"/>
    </row>
    <row r="39" spans="1:13">
      <c r="A39" t="s">
        <v>584</v>
      </c>
      <c r="B39" t="s">
        <v>585</v>
      </c>
      <c r="C39" t="s">
        <v>509</v>
      </c>
      <c r="D39" t="s">
        <v>517</v>
      </c>
      <c r="E39" s="43">
        <v>207.4</v>
      </c>
      <c r="F39">
        <v>101</v>
      </c>
      <c r="G39">
        <v>300</v>
      </c>
      <c r="H39" t="s">
        <v>585</v>
      </c>
      <c r="I39" s="43">
        <v>0</v>
      </c>
      <c r="J39">
        <v>0</v>
      </c>
      <c r="K39">
        <v>0</v>
      </c>
      <c r="M39" s="43"/>
    </row>
    <row r="40" spans="1:13">
      <c r="A40" t="s">
        <v>586</v>
      </c>
      <c r="B40" t="s">
        <v>587</v>
      </c>
      <c r="C40" t="s">
        <v>509</v>
      </c>
      <c r="D40" t="s">
        <v>517</v>
      </c>
      <c r="E40" s="43">
        <v>119.7</v>
      </c>
      <c r="F40">
        <v>0</v>
      </c>
      <c r="G40">
        <v>192</v>
      </c>
      <c r="H40" t="s">
        <v>587</v>
      </c>
      <c r="I40" s="43">
        <v>0</v>
      </c>
      <c r="J40">
        <v>0</v>
      </c>
      <c r="K40">
        <v>0</v>
      </c>
      <c r="M40" s="43"/>
    </row>
    <row r="41" spans="1:13">
      <c r="A41" t="s">
        <v>588</v>
      </c>
      <c r="B41" t="s">
        <v>520</v>
      </c>
      <c r="C41" t="s">
        <v>509</v>
      </c>
      <c r="D41" t="s">
        <v>520</v>
      </c>
      <c r="E41" s="43">
        <v>0</v>
      </c>
      <c r="F41">
        <v>300</v>
      </c>
      <c r="G41">
        <v>300</v>
      </c>
      <c r="H41" t="s">
        <v>513</v>
      </c>
      <c r="I41" s="43">
        <v>128</v>
      </c>
      <c r="J41">
        <v>300</v>
      </c>
      <c r="K41">
        <v>300</v>
      </c>
      <c r="M41" s="43"/>
    </row>
    <row r="42" spans="1:13">
      <c r="A42" t="s">
        <v>589</v>
      </c>
      <c r="B42" t="s">
        <v>590</v>
      </c>
      <c r="C42" t="s">
        <v>509</v>
      </c>
      <c r="D42" t="s">
        <v>590</v>
      </c>
      <c r="E42" s="43">
        <v>0</v>
      </c>
      <c r="F42">
        <v>300</v>
      </c>
      <c r="G42">
        <v>300</v>
      </c>
      <c r="H42" t="s">
        <v>591</v>
      </c>
      <c r="I42" s="43">
        <v>13.2</v>
      </c>
      <c r="J42">
        <v>0</v>
      </c>
      <c r="K42">
        <v>295</v>
      </c>
      <c r="M42" s="43"/>
    </row>
    <row r="43" spans="1:13">
      <c r="A43" t="s">
        <v>592</v>
      </c>
      <c r="B43" t="s">
        <v>513</v>
      </c>
      <c r="C43" t="s">
        <v>509</v>
      </c>
      <c r="D43" t="s">
        <v>510</v>
      </c>
      <c r="E43" s="43">
        <v>120.7</v>
      </c>
      <c r="F43">
        <v>0</v>
      </c>
      <c r="G43">
        <v>236</v>
      </c>
      <c r="H43" t="s">
        <v>513</v>
      </c>
      <c r="I43" s="43">
        <v>0</v>
      </c>
      <c r="J43">
        <v>0</v>
      </c>
      <c r="K43">
        <v>0</v>
      </c>
      <c r="M43" s="43"/>
    </row>
    <row r="44" spans="1:13">
      <c r="A44" t="s">
        <v>593</v>
      </c>
      <c r="B44" t="s">
        <v>594</v>
      </c>
      <c r="C44" t="s">
        <v>509</v>
      </c>
      <c r="D44" t="s">
        <v>595</v>
      </c>
      <c r="E44" s="43">
        <v>70</v>
      </c>
      <c r="F44">
        <v>300</v>
      </c>
      <c r="G44">
        <v>300</v>
      </c>
      <c r="H44" t="s">
        <v>576</v>
      </c>
      <c r="I44" s="43">
        <v>234.6</v>
      </c>
      <c r="J44">
        <v>300</v>
      </c>
      <c r="K44">
        <v>300</v>
      </c>
      <c r="M44" s="43"/>
    </row>
    <row r="45" spans="1:13">
      <c r="A45" t="s">
        <v>596</v>
      </c>
      <c r="B45" t="s">
        <v>529</v>
      </c>
      <c r="C45" t="s">
        <v>509</v>
      </c>
      <c r="D45" t="s">
        <v>529</v>
      </c>
      <c r="E45" s="43">
        <v>0</v>
      </c>
      <c r="F45">
        <v>0</v>
      </c>
      <c r="G45">
        <v>232</v>
      </c>
      <c r="H45" t="s">
        <v>528</v>
      </c>
      <c r="I45" s="43">
        <v>16.8</v>
      </c>
      <c r="J45">
        <v>0</v>
      </c>
      <c r="K45">
        <v>0</v>
      </c>
      <c r="M45" s="43"/>
    </row>
    <row r="46" spans="1:13">
      <c r="A46" t="s">
        <v>597</v>
      </c>
      <c r="B46" t="s">
        <v>598</v>
      </c>
      <c r="C46" t="s">
        <v>509</v>
      </c>
      <c r="D46" t="s">
        <v>569</v>
      </c>
      <c r="E46" s="43">
        <v>211.5</v>
      </c>
      <c r="F46">
        <v>0</v>
      </c>
      <c r="G46">
        <v>106</v>
      </c>
      <c r="H46" t="s">
        <v>598</v>
      </c>
      <c r="I46" s="43">
        <v>0</v>
      </c>
      <c r="J46">
        <v>0</v>
      </c>
      <c r="K46">
        <v>0</v>
      </c>
      <c r="M46" s="43"/>
    </row>
    <row r="47" spans="1:13">
      <c r="A47" t="s">
        <v>599</v>
      </c>
      <c r="B47" t="s">
        <v>600</v>
      </c>
      <c r="C47" t="s">
        <v>509</v>
      </c>
      <c r="D47" t="s">
        <v>517</v>
      </c>
      <c r="E47" s="43">
        <v>27.5</v>
      </c>
      <c r="F47">
        <v>1</v>
      </c>
      <c r="G47">
        <v>292</v>
      </c>
      <c r="H47" t="s">
        <v>600</v>
      </c>
      <c r="I47" s="43">
        <v>0</v>
      </c>
      <c r="J47">
        <v>0</v>
      </c>
      <c r="K47">
        <v>0</v>
      </c>
      <c r="M47" s="43"/>
    </row>
    <row r="48" spans="1:13">
      <c r="A48" t="s">
        <v>601</v>
      </c>
      <c r="B48" t="s">
        <v>602</v>
      </c>
      <c r="C48" t="s">
        <v>509</v>
      </c>
      <c r="D48" t="s">
        <v>595</v>
      </c>
      <c r="E48" s="43">
        <v>87.4</v>
      </c>
      <c r="F48">
        <v>300</v>
      </c>
      <c r="G48">
        <v>300</v>
      </c>
      <c r="H48" t="s">
        <v>576</v>
      </c>
      <c r="I48" s="43">
        <v>234.8</v>
      </c>
      <c r="J48">
        <v>300</v>
      </c>
      <c r="K48">
        <v>300</v>
      </c>
      <c r="M48" s="43"/>
    </row>
    <row r="49" spans="1:13">
      <c r="A49" t="s">
        <v>603</v>
      </c>
      <c r="B49" t="s">
        <v>595</v>
      </c>
      <c r="C49" t="s">
        <v>509</v>
      </c>
      <c r="D49" t="s">
        <v>595</v>
      </c>
      <c r="E49" s="43">
        <v>0</v>
      </c>
      <c r="F49">
        <v>300</v>
      </c>
      <c r="G49">
        <v>300</v>
      </c>
      <c r="H49" t="s">
        <v>576</v>
      </c>
      <c r="I49" s="43">
        <v>170.8</v>
      </c>
      <c r="J49">
        <v>300</v>
      </c>
      <c r="K49">
        <v>300</v>
      </c>
      <c r="M49" s="43"/>
    </row>
    <row r="50" spans="1:13">
      <c r="A50" t="s">
        <v>333</v>
      </c>
      <c r="B50" t="s">
        <v>604</v>
      </c>
      <c r="C50" t="s">
        <v>509</v>
      </c>
      <c r="D50" t="s">
        <v>520</v>
      </c>
      <c r="E50" s="43">
        <v>123.7</v>
      </c>
      <c r="F50">
        <v>300</v>
      </c>
      <c r="G50">
        <v>300</v>
      </c>
      <c r="H50" t="s">
        <v>521</v>
      </c>
      <c r="I50" s="43">
        <v>96.5</v>
      </c>
      <c r="J50">
        <v>300</v>
      </c>
      <c r="K50">
        <v>300</v>
      </c>
      <c r="M50" s="43"/>
    </row>
    <row r="51" spans="1:13">
      <c r="A51" t="s">
        <v>174</v>
      </c>
      <c r="B51" t="s">
        <v>605</v>
      </c>
      <c r="C51" t="s">
        <v>509</v>
      </c>
      <c r="D51" t="s">
        <v>606</v>
      </c>
      <c r="E51" s="43">
        <v>100.9</v>
      </c>
      <c r="F51">
        <v>300</v>
      </c>
      <c r="G51">
        <v>300</v>
      </c>
      <c r="H51" t="s">
        <v>521</v>
      </c>
      <c r="I51" s="43">
        <v>125.5</v>
      </c>
      <c r="J51">
        <v>300</v>
      </c>
      <c r="K51">
        <v>300</v>
      </c>
      <c r="M51" s="43"/>
    </row>
    <row r="52" spans="1:13">
      <c r="A52" t="s">
        <v>607</v>
      </c>
      <c r="B52" t="s">
        <v>608</v>
      </c>
      <c r="C52" t="s">
        <v>509</v>
      </c>
      <c r="D52" t="s">
        <v>510</v>
      </c>
      <c r="E52" s="43">
        <v>166.5</v>
      </c>
      <c r="F52">
        <v>300</v>
      </c>
      <c r="G52">
        <v>300</v>
      </c>
      <c r="H52" t="s">
        <v>526</v>
      </c>
      <c r="I52" s="43">
        <v>51.2</v>
      </c>
      <c r="J52">
        <v>152</v>
      </c>
      <c r="K52">
        <v>300</v>
      </c>
      <c r="M52" s="43"/>
    </row>
    <row r="53" spans="1:13">
      <c r="A53" t="s">
        <v>609</v>
      </c>
      <c r="B53" t="s">
        <v>610</v>
      </c>
      <c r="C53" t="s">
        <v>509</v>
      </c>
      <c r="D53" t="s">
        <v>531</v>
      </c>
      <c r="E53" s="43">
        <v>177.8</v>
      </c>
      <c r="F53">
        <v>300</v>
      </c>
      <c r="G53">
        <v>300</v>
      </c>
      <c r="H53" t="s">
        <v>516</v>
      </c>
      <c r="I53" s="43">
        <v>212.5</v>
      </c>
      <c r="J53">
        <v>300</v>
      </c>
      <c r="K53">
        <v>300</v>
      </c>
      <c r="M53" s="43"/>
    </row>
    <row r="54" spans="1:13">
      <c r="A54" t="s">
        <v>611</v>
      </c>
      <c r="B54" t="s">
        <v>521</v>
      </c>
      <c r="C54" t="s">
        <v>509</v>
      </c>
      <c r="D54" t="s">
        <v>510</v>
      </c>
      <c r="E54" s="43">
        <v>143.4</v>
      </c>
      <c r="F54">
        <v>0</v>
      </c>
      <c r="G54">
        <v>282</v>
      </c>
      <c r="H54" t="s">
        <v>521</v>
      </c>
      <c r="I54" s="43">
        <v>0</v>
      </c>
      <c r="J54">
        <v>0</v>
      </c>
      <c r="K54">
        <v>0</v>
      </c>
      <c r="M54" s="43"/>
    </row>
    <row r="55" spans="1:13">
      <c r="A55" t="s">
        <v>612</v>
      </c>
      <c r="B55" t="s">
        <v>523</v>
      </c>
      <c r="C55" t="s">
        <v>509</v>
      </c>
      <c r="D55" t="s">
        <v>517</v>
      </c>
      <c r="E55" s="43">
        <v>14.1</v>
      </c>
      <c r="F55">
        <v>123</v>
      </c>
      <c r="G55">
        <v>300</v>
      </c>
      <c r="H55" t="s">
        <v>523</v>
      </c>
      <c r="I55" s="43">
        <v>0</v>
      </c>
      <c r="J55">
        <v>0</v>
      </c>
      <c r="K55">
        <v>0</v>
      </c>
      <c r="M55" s="43"/>
    </row>
    <row r="56" spans="1:13">
      <c r="A56" t="s">
        <v>613</v>
      </c>
      <c r="B56" t="s">
        <v>614</v>
      </c>
      <c r="C56" t="s">
        <v>509</v>
      </c>
      <c r="D56" t="s">
        <v>614</v>
      </c>
      <c r="E56" s="43">
        <v>0</v>
      </c>
      <c r="F56">
        <v>300</v>
      </c>
      <c r="G56">
        <v>300</v>
      </c>
      <c r="H56" t="s">
        <v>521</v>
      </c>
      <c r="I56" s="43">
        <v>195.4</v>
      </c>
      <c r="J56">
        <v>300</v>
      </c>
      <c r="K56">
        <v>300</v>
      </c>
      <c r="M56" s="43"/>
    </row>
    <row r="57" spans="1:13">
      <c r="A57" t="s">
        <v>615</v>
      </c>
      <c r="B57" t="s">
        <v>591</v>
      </c>
      <c r="C57" t="s">
        <v>509</v>
      </c>
      <c r="D57" t="s">
        <v>554</v>
      </c>
      <c r="E57" s="43">
        <v>0.9</v>
      </c>
      <c r="F57">
        <v>300</v>
      </c>
      <c r="G57">
        <v>300</v>
      </c>
      <c r="H57" t="s">
        <v>591</v>
      </c>
      <c r="I57" s="43">
        <v>0</v>
      </c>
      <c r="J57">
        <v>0</v>
      </c>
      <c r="K57">
        <v>0</v>
      </c>
      <c r="M57" s="43"/>
    </row>
    <row r="58" spans="1:13">
      <c r="A58" t="s">
        <v>616</v>
      </c>
      <c r="B58" t="s">
        <v>554</v>
      </c>
      <c r="C58" t="s">
        <v>509</v>
      </c>
      <c r="D58" t="s">
        <v>554</v>
      </c>
      <c r="E58" s="43">
        <v>0</v>
      </c>
      <c r="F58">
        <v>300</v>
      </c>
      <c r="G58">
        <v>300</v>
      </c>
      <c r="H58" t="s">
        <v>591</v>
      </c>
      <c r="I58" s="43">
        <v>0.9</v>
      </c>
      <c r="J58">
        <v>0</v>
      </c>
      <c r="K58">
        <v>0</v>
      </c>
      <c r="M58" s="43"/>
    </row>
    <row r="59" spans="1:13">
      <c r="A59" t="s">
        <v>617</v>
      </c>
      <c r="B59" t="s">
        <v>618</v>
      </c>
      <c r="C59" t="s">
        <v>509</v>
      </c>
      <c r="D59" t="s">
        <v>510</v>
      </c>
      <c r="E59" s="43">
        <v>166.6</v>
      </c>
      <c r="F59">
        <v>0</v>
      </c>
      <c r="G59">
        <v>150</v>
      </c>
      <c r="H59" t="s">
        <v>618</v>
      </c>
      <c r="I59" s="43">
        <v>0</v>
      </c>
      <c r="J59">
        <v>0</v>
      </c>
      <c r="K59">
        <v>0</v>
      </c>
      <c r="M59" s="43"/>
    </row>
    <row r="60" spans="1:13">
      <c r="A60" t="s">
        <v>619</v>
      </c>
      <c r="B60" t="s">
        <v>620</v>
      </c>
      <c r="C60" t="s">
        <v>509</v>
      </c>
      <c r="D60" t="s">
        <v>510</v>
      </c>
      <c r="E60" s="43">
        <v>161.4</v>
      </c>
      <c r="F60">
        <v>0</v>
      </c>
      <c r="G60">
        <v>150</v>
      </c>
      <c r="H60" t="s">
        <v>620</v>
      </c>
      <c r="I60" s="43">
        <v>0</v>
      </c>
      <c r="J60">
        <v>0</v>
      </c>
      <c r="K60">
        <v>0</v>
      </c>
      <c r="M60" s="43"/>
    </row>
    <row r="61" spans="1:13">
      <c r="A61" t="s">
        <v>621</v>
      </c>
      <c r="B61" t="s">
        <v>622</v>
      </c>
      <c r="C61" t="s">
        <v>623</v>
      </c>
      <c r="D61" t="s">
        <v>624</v>
      </c>
      <c r="E61" s="43">
        <v>63.7</v>
      </c>
      <c r="F61">
        <v>300</v>
      </c>
      <c r="G61">
        <v>300</v>
      </c>
      <c r="H61" t="s">
        <v>622</v>
      </c>
      <c r="I61" s="43">
        <v>0</v>
      </c>
      <c r="J61">
        <v>300</v>
      </c>
      <c r="K61">
        <v>300</v>
      </c>
      <c r="M61" s="43"/>
    </row>
    <row r="62" spans="1:13">
      <c r="A62" t="s">
        <v>403</v>
      </c>
      <c r="B62" t="s">
        <v>625</v>
      </c>
      <c r="C62" t="s">
        <v>623</v>
      </c>
      <c r="D62" t="s">
        <v>626</v>
      </c>
      <c r="E62" s="43">
        <v>69.2</v>
      </c>
      <c r="F62">
        <v>300</v>
      </c>
      <c r="G62">
        <v>300</v>
      </c>
      <c r="H62" t="s">
        <v>627</v>
      </c>
      <c r="I62" s="43">
        <v>2.9</v>
      </c>
      <c r="J62">
        <v>300</v>
      </c>
      <c r="K62">
        <v>300</v>
      </c>
      <c r="M62" s="43"/>
    </row>
    <row r="63" spans="1:13">
      <c r="A63" t="s">
        <v>628</v>
      </c>
      <c r="B63" t="s">
        <v>629</v>
      </c>
      <c r="C63" t="s">
        <v>623</v>
      </c>
      <c r="D63" t="s">
        <v>624</v>
      </c>
      <c r="E63" s="43">
        <v>264.89999999999998</v>
      </c>
      <c r="F63">
        <v>300</v>
      </c>
      <c r="G63">
        <v>300</v>
      </c>
      <c r="H63" t="s">
        <v>630</v>
      </c>
      <c r="I63" s="43">
        <v>57.5</v>
      </c>
      <c r="J63">
        <v>300</v>
      </c>
      <c r="K63">
        <v>300</v>
      </c>
      <c r="M63" s="43"/>
    </row>
    <row r="64" spans="1:13">
      <c r="A64" t="s">
        <v>631</v>
      </c>
      <c r="B64" t="s">
        <v>632</v>
      </c>
      <c r="C64" t="s">
        <v>623</v>
      </c>
      <c r="D64" t="s">
        <v>626</v>
      </c>
      <c r="E64" s="43">
        <v>184.8</v>
      </c>
      <c r="F64">
        <v>300</v>
      </c>
      <c r="G64">
        <v>300</v>
      </c>
      <c r="H64" t="s">
        <v>632</v>
      </c>
      <c r="I64" s="43">
        <v>0</v>
      </c>
      <c r="J64">
        <v>300</v>
      </c>
      <c r="K64">
        <v>300</v>
      </c>
      <c r="M64" s="43"/>
    </row>
    <row r="65" spans="1:13">
      <c r="A65" t="s">
        <v>633</v>
      </c>
      <c r="B65" t="s">
        <v>634</v>
      </c>
      <c r="C65" t="s">
        <v>623</v>
      </c>
      <c r="D65" t="s">
        <v>635</v>
      </c>
      <c r="E65" s="43">
        <v>316.10000000000002</v>
      </c>
      <c r="F65">
        <v>300</v>
      </c>
      <c r="G65">
        <v>300</v>
      </c>
      <c r="H65" t="s">
        <v>634</v>
      </c>
      <c r="I65" s="43">
        <v>0</v>
      </c>
      <c r="J65">
        <v>300</v>
      </c>
      <c r="K65">
        <v>300</v>
      </c>
      <c r="M65" s="43"/>
    </row>
    <row r="66" spans="1:13">
      <c r="A66" t="s">
        <v>636</v>
      </c>
      <c r="B66" t="s">
        <v>637</v>
      </c>
      <c r="C66" t="s">
        <v>623</v>
      </c>
      <c r="D66" t="s">
        <v>624</v>
      </c>
      <c r="E66" s="43">
        <v>42.8</v>
      </c>
      <c r="F66">
        <v>300</v>
      </c>
      <c r="G66">
        <v>300</v>
      </c>
      <c r="H66" t="s">
        <v>637</v>
      </c>
      <c r="I66" s="43">
        <v>0</v>
      </c>
      <c r="J66">
        <v>300</v>
      </c>
      <c r="K66">
        <v>300</v>
      </c>
      <c r="M66" s="43"/>
    </row>
    <row r="67" spans="1:13">
      <c r="A67" t="s">
        <v>638</v>
      </c>
      <c r="B67" t="s">
        <v>626</v>
      </c>
      <c r="C67" t="s">
        <v>623</v>
      </c>
      <c r="D67" t="s">
        <v>626</v>
      </c>
      <c r="E67" s="43">
        <v>0</v>
      </c>
      <c r="F67">
        <v>300</v>
      </c>
      <c r="G67">
        <v>300</v>
      </c>
      <c r="H67" t="s">
        <v>639</v>
      </c>
      <c r="I67" s="43">
        <v>90.1</v>
      </c>
      <c r="J67">
        <v>300</v>
      </c>
      <c r="K67">
        <v>300</v>
      </c>
      <c r="M67" s="43"/>
    </row>
    <row r="68" spans="1:13">
      <c r="A68" t="s">
        <v>640</v>
      </c>
      <c r="B68" t="s">
        <v>641</v>
      </c>
      <c r="C68" t="s">
        <v>623</v>
      </c>
      <c r="D68" t="s">
        <v>642</v>
      </c>
      <c r="E68" s="43">
        <v>359.2</v>
      </c>
      <c r="F68">
        <v>300</v>
      </c>
      <c r="G68">
        <v>300</v>
      </c>
      <c r="H68" t="s">
        <v>641</v>
      </c>
      <c r="I68" s="43">
        <v>0</v>
      </c>
      <c r="J68">
        <v>300</v>
      </c>
      <c r="K68">
        <v>300</v>
      </c>
      <c r="M68" s="43"/>
    </row>
    <row r="69" spans="1:13">
      <c r="A69" t="s">
        <v>643</v>
      </c>
      <c r="B69" t="s">
        <v>644</v>
      </c>
      <c r="C69" t="s">
        <v>623</v>
      </c>
      <c r="D69" t="s">
        <v>642</v>
      </c>
      <c r="E69" s="43">
        <v>356.1</v>
      </c>
      <c r="F69">
        <v>300</v>
      </c>
      <c r="G69">
        <v>300</v>
      </c>
      <c r="H69" t="s">
        <v>644</v>
      </c>
      <c r="I69" s="43">
        <v>0</v>
      </c>
      <c r="J69">
        <v>300</v>
      </c>
      <c r="K69">
        <v>300</v>
      </c>
      <c r="M69" s="43"/>
    </row>
    <row r="70" spans="1:13">
      <c r="A70" t="s">
        <v>645</v>
      </c>
      <c r="B70" t="s">
        <v>646</v>
      </c>
      <c r="C70" t="s">
        <v>623</v>
      </c>
      <c r="D70" t="s">
        <v>626</v>
      </c>
      <c r="E70" s="43">
        <v>69.2</v>
      </c>
      <c r="F70">
        <v>300</v>
      </c>
      <c r="G70">
        <v>300</v>
      </c>
      <c r="H70" t="s">
        <v>627</v>
      </c>
      <c r="I70" s="43">
        <v>2.9</v>
      </c>
      <c r="J70">
        <v>300</v>
      </c>
      <c r="K70">
        <v>300</v>
      </c>
      <c r="M70" s="43"/>
    </row>
    <row r="71" spans="1:13">
      <c r="A71" t="s">
        <v>647</v>
      </c>
      <c r="B71" t="s">
        <v>627</v>
      </c>
      <c r="C71" t="s">
        <v>623</v>
      </c>
      <c r="D71" t="s">
        <v>626</v>
      </c>
      <c r="E71" s="43">
        <v>71.8</v>
      </c>
      <c r="F71">
        <v>300</v>
      </c>
      <c r="G71">
        <v>300</v>
      </c>
      <c r="H71" t="s">
        <v>627</v>
      </c>
      <c r="I71" s="43">
        <v>0</v>
      </c>
      <c r="J71">
        <v>300</v>
      </c>
      <c r="K71">
        <v>300</v>
      </c>
      <c r="M71" s="43"/>
    </row>
    <row r="72" spans="1:13">
      <c r="A72" t="s">
        <v>648</v>
      </c>
      <c r="B72" t="s">
        <v>624</v>
      </c>
      <c r="C72" t="s">
        <v>623</v>
      </c>
      <c r="D72" t="s">
        <v>624</v>
      </c>
      <c r="E72" s="43">
        <v>0</v>
      </c>
      <c r="F72">
        <v>82</v>
      </c>
      <c r="G72">
        <v>158</v>
      </c>
      <c r="H72" t="s">
        <v>649</v>
      </c>
      <c r="I72" s="43">
        <v>42.7</v>
      </c>
      <c r="J72">
        <v>300</v>
      </c>
      <c r="K72">
        <v>300</v>
      </c>
      <c r="M72" s="43"/>
    </row>
    <row r="73" spans="1:13">
      <c r="A73" t="s">
        <v>650</v>
      </c>
      <c r="B73" t="s">
        <v>639</v>
      </c>
      <c r="C73" t="s">
        <v>623</v>
      </c>
      <c r="D73" t="s">
        <v>626</v>
      </c>
      <c r="E73" s="43">
        <v>90.1</v>
      </c>
      <c r="F73">
        <v>300</v>
      </c>
      <c r="G73">
        <v>300</v>
      </c>
      <c r="H73" t="s">
        <v>639</v>
      </c>
      <c r="I73" s="43">
        <v>0</v>
      </c>
      <c r="J73">
        <v>300</v>
      </c>
      <c r="K73">
        <v>300</v>
      </c>
      <c r="M73" s="43"/>
    </row>
    <row r="74" spans="1:13">
      <c r="A74" t="s">
        <v>651</v>
      </c>
      <c r="B74" t="s">
        <v>652</v>
      </c>
      <c r="C74" t="s">
        <v>623</v>
      </c>
      <c r="D74" t="s">
        <v>624</v>
      </c>
      <c r="E74" s="43">
        <v>388.9</v>
      </c>
      <c r="F74">
        <v>114</v>
      </c>
      <c r="G74">
        <v>150</v>
      </c>
      <c r="H74" t="s">
        <v>652</v>
      </c>
      <c r="I74" s="43">
        <v>0</v>
      </c>
      <c r="J74">
        <v>9</v>
      </c>
      <c r="K74">
        <v>42</v>
      </c>
      <c r="M74" s="43"/>
    </row>
    <row r="75" spans="1:13">
      <c r="A75" t="s">
        <v>653</v>
      </c>
      <c r="B75" t="s">
        <v>649</v>
      </c>
      <c r="C75" t="s">
        <v>623</v>
      </c>
      <c r="D75" t="s">
        <v>624</v>
      </c>
      <c r="E75" s="43">
        <v>42.7</v>
      </c>
      <c r="F75">
        <v>300</v>
      </c>
      <c r="G75">
        <v>300</v>
      </c>
      <c r="H75" t="s">
        <v>649</v>
      </c>
      <c r="I75" s="43">
        <v>0</v>
      </c>
      <c r="J75">
        <v>300</v>
      </c>
      <c r="K75">
        <v>300</v>
      </c>
      <c r="M75" s="43"/>
    </row>
    <row r="76" spans="1:13">
      <c r="A76" t="s">
        <v>193</v>
      </c>
      <c r="B76" t="s">
        <v>654</v>
      </c>
      <c r="C76" t="s">
        <v>623</v>
      </c>
      <c r="D76" t="s">
        <v>626</v>
      </c>
      <c r="E76" s="43">
        <v>321.8</v>
      </c>
      <c r="F76">
        <v>300</v>
      </c>
      <c r="G76">
        <v>300</v>
      </c>
      <c r="H76" t="s">
        <v>630</v>
      </c>
      <c r="I76" s="43">
        <v>136.9</v>
      </c>
      <c r="J76">
        <v>300</v>
      </c>
      <c r="K76">
        <v>300</v>
      </c>
      <c r="M76" s="43"/>
    </row>
    <row r="77" spans="1:13">
      <c r="A77" t="s">
        <v>655</v>
      </c>
      <c r="B77" t="s">
        <v>656</v>
      </c>
      <c r="C77" t="s">
        <v>623</v>
      </c>
      <c r="D77" t="s">
        <v>642</v>
      </c>
      <c r="E77" s="43">
        <v>354.2</v>
      </c>
      <c r="F77">
        <v>300</v>
      </c>
      <c r="G77">
        <v>300</v>
      </c>
      <c r="H77" t="s">
        <v>656</v>
      </c>
      <c r="I77" s="43">
        <v>0</v>
      </c>
      <c r="J77">
        <v>300</v>
      </c>
      <c r="K77">
        <v>300</v>
      </c>
      <c r="M77" s="43"/>
    </row>
    <row r="78" spans="1:13">
      <c r="A78" t="s">
        <v>657</v>
      </c>
      <c r="B78" t="s">
        <v>658</v>
      </c>
      <c r="C78" t="s">
        <v>623</v>
      </c>
      <c r="D78" t="s">
        <v>635</v>
      </c>
      <c r="E78" s="43">
        <v>298.2</v>
      </c>
      <c r="F78">
        <v>150</v>
      </c>
      <c r="G78">
        <v>300</v>
      </c>
      <c r="H78" t="s">
        <v>658</v>
      </c>
      <c r="I78" s="43">
        <v>0</v>
      </c>
      <c r="J78">
        <v>300</v>
      </c>
      <c r="K78">
        <v>300</v>
      </c>
      <c r="M78" s="43"/>
    </row>
    <row r="79" spans="1:13">
      <c r="A79" t="s">
        <v>659</v>
      </c>
      <c r="B79" t="s">
        <v>660</v>
      </c>
      <c r="C79" t="s">
        <v>623</v>
      </c>
      <c r="D79" t="s">
        <v>642</v>
      </c>
      <c r="E79" s="43">
        <v>353.7</v>
      </c>
      <c r="F79">
        <v>300</v>
      </c>
      <c r="G79">
        <v>300</v>
      </c>
      <c r="H79" t="s">
        <v>660</v>
      </c>
      <c r="I79" s="43">
        <v>0</v>
      </c>
      <c r="J79">
        <v>300</v>
      </c>
      <c r="K79">
        <v>300</v>
      </c>
      <c r="M79" s="43"/>
    </row>
    <row r="80" spans="1:13">
      <c r="A80" t="s">
        <v>661</v>
      </c>
      <c r="B80" t="s">
        <v>635</v>
      </c>
      <c r="C80" t="s">
        <v>623</v>
      </c>
      <c r="D80" t="s">
        <v>635</v>
      </c>
      <c r="E80" s="43">
        <v>0</v>
      </c>
      <c r="F80">
        <v>300</v>
      </c>
      <c r="G80">
        <v>300</v>
      </c>
      <c r="H80" t="s">
        <v>662</v>
      </c>
      <c r="I80" s="43">
        <v>200.1</v>
      </c>
      <c r="J80">
        <v>300</v>
      </c>
      <c r="K80">
        <v>300</v>
      </c>
      <c r="M80" s="43"/>
    </row>
    <row r="81" spans="1:13">
      <c r="A81" t="s">
        <v>663</v>
      </c>
      <c r="B81" t="s">
        <v>664</v>
      </c>
      <c r="C81" t="s">
        <v>623</v>
      </c>
      <c r="D81" t="s">
        <v>635</v>
      </c>
      <c r="E81" s="43">
        <v>28.9</v>
      </c>
      <c r="F81">
        <v>300</v>
      </c>
      <c r="G81">
        <v>300</v>
      </c>
      <c r="H81" t="s">
        <v>662</v>
      </c>
      <c r="I81" s="43">
        <v>196.8</v>
      </c>
      <c r="J81">
        <v>300</v>
      </c>
      <c r="K81">
        <v>300</v>
      </c>
      <c r="M81" s="43"/>
    </row>
    <row r="82" spans="1:13">
      <c r="A82" t="s">
        <v>665</v>
      </c>
      <c r="B82" t="s">
        <v>666</v>
      </c>
      <c r="C82" t="s">
        <v>623</v>
      </c>
      <c r="D82" t="s">
        <v>626</v>
      </c>
      <c r="E82" s="43">
        <v>73.8</v>
      </c>
      <c r="F82">
        <v>300</v>
      </c>
      <c r="G82">
        <v>300</v>
      </c>
      <c r="H82" t="s">
        <v>667</v>
      </c>
      <c r="I82" s="43">
        <v>9.8000000000000007</v>
      </c>
      <c r="J82">
        <v>300</v>
      </c>
      <c r="K82">
        <v>300</v>
      </c>
      <c r="M82" s="43"/>
    </row>
    <row r="83" spans="1:13">
      <c r="A83" t="s">
        <v>668</v>
      </c>
      <c r="B83" t="s">
        <v>669</v>
      </c>
      <c r="C83" t="s">
        <v>623</v>
      </c>
      <c r="D83" t="s">
        <v>624</v>
      </c>
      <c r="E83" s="43">
        <v>420.1</v>
      </c>
      <c r="F83">
        <v>300</v>
      </c>
      <c r="G83">
        <v>300</v>
      </c>
      <c r="H83" t="s">
        <v>669</v>
      </c>
      <c r="I83" s="43">
        <v>0</v>
      </c>
      <c r="J83">
        <v>300</v>
      </c>
      <c r="K83">
        <v>300</v>
      </c>
      <c r="M83" s="43"/>
    </row>
    <row r="84" spans="1:13">
      <c r="A84" t="s">
        <v>670</v>
      </c>
      <c r="B84" t="s">
        <v>671</v>
      </c>
      <c r="C84" t="s">
        <v>623</v>
      </c>
      <c r="D84" t="s">
        <v>626</v>
      </c>
      <c r="E84" s="43">
        <v>107.7</v>
      </c>
      <c r="F84">
        <v>173</v>
      </c>
      <c r="G84">
        <v>229</v>
      </c>
      <c r="H84" t="s">
        <v>671</v>
      </c>
      <c r="I84" s="43">
        <v>0</v>
      </c>
      <c r="J84">
        <v>11</v>
      </c>
      <c r="K84">
        <v>54</v>
      </c>
      <c r="M84" s="43"/>
    </row>
    <row r="85" spans="1:13">
      <c r="A85" t="s">
        <v>672</v>
      </c>
      <c r="B85" t="s">
        <v>673</v>
      </c>
      <c r="C85" t="s">
        <v>623</v>
      </c>
      <c r="D85" t="s">
        <v>673</v>
      </c>
      <c r="E85" s="43">
        <v>0</v>
      </c>
      <c r="F85">
        <v>300</v>
      </c>
      <c r="G85">
        <v>300</v>
      </c>
      <c r="H85" t="s">
        <v>662</v>
      </c>
      <c r="I85" s="43">
        <v>235.4</v>
      </c>
      <c r="J85">
        <v>300</v>
      </c>
      <c r="K85">
        <v>300</v>
      </c>
      <c r="M85" s="43"/>
    </row>
    <row r="86" spans="1:13">
      <c r="A86" t="s">
        <v>674</v>
      </c>
      <c r="B86" t="s">
        <v>675</v>
      </c>
      <c r="C86" t="s">
        <v>623</v>
      </c>
      <c r="D86" t="s">
        <v>624</v>
      </c>
      <c r="E86" s="43">
        <v>439</v>
      </c>
      <c r="F86">
        <v>300</v>
      </c>
      <c r="G86">
        <v>300</v>
      </c>
      <c r="H86" t="s">
        <v>675</v>
      </c>
      <c r="I86" s="43">
        <v>0</v>
      </c>
      <c r="J86">
        <v>300</v>
      </c>
      <c r="K86">
        <v>300</v>
      </c>
      <c r="M86" s="43"/>
    </row>
    <row r="87" spans="1:13">
      <c r="A87" t="s">
        <v>183</v>
      </c>
      <c r="B87" t="s">
        <v>676</v>
      </c>
      <c r="C87" t="s">
        <v>623</v>
      </c>
      <c r="D87" t="s">
        <v>626</v>
      </c>
      <c r="E87" s="43">
        <v>128.6</v>
      </c>
      <c r="F87">
        <v>300</v>
      </c>
      <c r="G87">
        <v>300</v>
      </c>
      <c r="H87" t="s">
        <v>677</v>
      </c>
      <c r="I87" s="43">
        <v>31.4</v>
      </c>
      <c r="J87">
        <v>300</v>
      </c>
      <c r="K87">
        <v>300</v>
      </c>
      <c r="M87" s="43"/>
    </row>
    <row r="88" spans="1:13">
      <c r="A88" t="s">
        <v>678</v>
      </c>
      <c r="B88" t="s">
        <v>679</v>
      </c>
      <c r="C88" t="s">
        <v>623</v>
      </c>
      <c r="D88" t="s">
        <v>626</v>
      </c>
      <c r="E88" s="43">
        <v>76.5</v>
      </c>
      <c r="F88">
        <v>300</v>
      </c>
      <c r="G88">
        <v>300</v>
      </c>
      <c r="H88" t="s">
        <v>679</v>
      </c>
      <c r="I88" s="43">
        <v>0</v>
      </c>
      <c r="J88">
        <v>300</v>
      </c>
      <c r="K88">
        <v>300</v>
      </c>
      <c r="M88" s="43"/>
    </row>
    <row r="89" spans="1:13">
      <c r="A89" t="s">
        <v>680</v>
      </c>
      <c r="B89" t="s">
        <v>681</v>
      </c>
      <c r="C89" t="s">
        <v>623</v>
      </c>
      <c r="D89" t="s">
        <v>626</v>
      </c>
      <c r="E89" s="43">
        <v>77.8</v>
      </c>
      <c r="F89">
        <v>300</v>
      </c>
      <c r="G89">
        <v>300</v>
      </c>
      <c r="H89" t="s">
        <v>679</v>
      </c>
      <c r="I89" s="43">
        <v>1.5</v>
      </c>
      <c r="J89">
        <v>300</v>
      </c>
      <c r="K89">
        <v>300</v>
      </c>
      <c r="M89" s="43"/>
    </row>
    <row r="90" spans="1:13">
      <c r="A90" t="s">
        <v>682</v>
      </c>
      <c r="B90" t="s">
        <v>683</v>
      </c>
      <c r="C90" t="s">
        <v>623</v>
      </c>
      <c r="D90" t="s">
        <v>635</v>
      </c>
      <c r="E90" s="43">
        <v>248</v>
      </c>
      <c r="F90">
        <v>300</v>
      </c>
      <c r="G90">
        <v>300</v>
      </c>
      <c r="H90" t="s">
        <v>683</v>
      </c>
      <c r="I90" s="43">
        <v>0</v>
      </c>
      <c r="J90">
        <v>300</v>
      </c>
      <c r="K90">
        <v>300</v>
      </c>
      <c r="M90" s="43"/>
    </row>
    <row r="91" spans="1:13">
      <c r="A91" t="s">
        <v>684</v>
      </c>
      <c r="B91" t="s">
        <v>685</v>
      </c>
      <c r="C91" t="s">
        <v>623</v>
      </c>
      <c r="D91" t="s">
        <v>635</v>
      </c>
      <c r="E91" s="43">
        <v>251.2</v>
      </c>
      <c r="F91">
        <v>300</v>
      </c>
      <c r="G91">
        <v>300</v>
      </c>
      <c r="H91" t="s">
        <v>685</v>
      </c>
      <c r="I91" s="43">
        <v>0</v>
      </c>
      <c r="J91">
        <v>300</v>
      </c>
      <c r="K91">
        <v>300</v>
      </c>
      <c r="M91" s="43"/>
    </row>
    <row r="92" spans="1:13">
      <c r="A92" t="s">
        <v>686</v>
      </c>
      <c r="B92" t="s">
        <v>687</v>
      </c>
      <c r="C92" t="s">
        <v>623</v>
      </c>
      <c r="D92" t="s">
        <v>626</v>
      </c>
      <c r="E92" s="43">
        <v>194.3</v>
      </c>
      <c r="F92">
        <v>187</v>
      </c>
      <c r="G92">
        <v>236</v>
      </c>
      <c r="H92" t="s">
        <v>687</v>
      </c>
      <c r="I92" s="43">
        <v>0</v>
      </c>
      <c r="J92">
        <v>105</v>
      </c>
      <c r="K92">
        <v>281</v>
      </c>
      <c r="M92" s="43"/>
    </row>
    <row r="93" spans="1:13">
      <c r="A93" t="s">
        <v>189</v>
      </c>
      <c r="B93" t="s">
        <v>688</v>
      </c>
      <c r="C93" t="s">
        <v>623</v>
      </c>
      <c r="D93" t="s">
        <v>624</v>
      </c>
      <c r="E93" s="43">
        <v>349.9</v>
      </c>
      <c r="F93">
        <v>300</v>
      </c>
      <c r="G93">
        <v>300</v>
      </c>
      <c r="H93" t="s">
        <v>630</v>
      </c>
      <c r="I93" s="43">
        <v>113.8</v>
      </c>
      <c r="J93">
        <v>300</v>
      </c>
      <c r="K93">
        <v>300</v>
      </c>
      <c r="M93" s="43"/>
    </row>
    <row r="94" spans="1:13">
      <c r="A94" t="s">
        <v>689</v>
      </c>
      <c r="B94" t="s">
        <v>690</v>
      </c>
      <c r="C94" t="s">
        <v>623</v>
      </c>
      <c r="D94" t="s">
        <v>626</v>
      </c>
      <c r="E94" s="43">
        <v>157.19999999999999</v>
      </c>
      <c r="F94">
        <v>300</v>
      </c>
      <c r="G94">
        <v>300</v>
      </c>
      <c r="H94" t="s">
        <v>679</v>
      </c>
      <c r="I94" s="43">
        <v>126</v>
      </c>
      <c r="J94">
        <v>300</v>
      </c>
      <c r="K94">
        <v>300</v>
      </c>
      <c r="M94" s="43"/>
    </row>
    <row r="95" spans="1:13">
      <c r="A95" t="s">
        <v>439</v>
      </c>
      <c r="B95" t="s">
        <v>691</v>
      </c>
      <c r="C95" t="s">
        <v>623</v>
      </c>
      <c r="D95" t="s">
        <v>626</v>
      </c>
      <c r="E95" s="43">
        <v>135.6</v>
      </c>
      <c r="F95">
        <v>300</v>
      </c>
      <c r="G95">
        <v>300</v>
      </c>
      <c r="H95" t="s">
        <v>679</v>
      </c>
      <c r="I95" s="43">
        <v>97.3</v>
      </c>
      <c r="J95">
        <v>300</v>
      </c>
      <c r="K95">
        <v>300</v>
      </c>
      <c r="M95" s="43"/>
    </row>
    <row r="96" spans="1:13">
      <c r="A96" t="s">
        <v>692</v>
      </c>
      <c r="B96" t="s">
        <v>693</v>
      </c>
      <c r="C96" t="s">
        <v>623</v>
      </c>
      <c r="D96" t="s">
        <v>624</v>
      </c>
      <c r="E96" s="43">
        <v>42.4</v>
      </c>
      <c r="F96">
        <v>300</v>
      </c>
      <c r="G96">
        <v>300</v>
      </c>
      <c r="H96" t="s">
        <v>693</v>
      </c>
      <c r="I96" s="43">
        <v>0</v>
      </c>
      <c r="J96">
        <v>300</v>
      </c>
      <c r="K96">
        <v>300</v>
      </c>
      <c r="M96" s="43"/>
    </row>
    <row r="97" spans="1:13">
      <c r="A97" t="s">
        <v>694</v>
      </c>
      <c r="B97" t="s">
        <v>667</v>
      </c>
      <c r="C97" t="s">
        <v>623</v>
      </c>
      <c r="D97" t="s">
        <v>626</v>
      </c>
      <c r="E97" s="43">
        <v>82.8</v>
      </c>
      <c r="F97">
        <v>300</v>
      </c>
      <c r="G97">
        <v>300</v>
      </c>
      <c r="H97" t="s">
        <v>667</v>
      </c>
      <c r="I97" s="43">
        <v>0</v>
      </c>
      <c r="J97">
        <v>300</v>
      </c>
      <c r="K97">
        <v>300</v>
      </c>
      <c r="M97" s="43"/>
    </row>
    <row r="98" spans="1:13">
      <c r="A98" t="s">
        <v>695</v>
      </c>
      <c r="B98" t="s">
        <v>696</v>
      </c>
      <c r="C98" t="s">
        <v>623</v>
      </c>
      <c r="D98" t="s">
        <v>642</v>
      </c>
      <c r="E98" s="43">
        <v>353.6</v>
      </c>
      <c r="F98">
        <v>300</v>
      </c>
      <c r="G98">
        <v>300</v>
      </c>
      <c r="H98" t="s">
        <v>696</v>
      </c>
      <c r="I98" s="43">
        <v>0</v>
      </c>
      <c r="J98">
        <v>300</v>
      </c>
      <c r="K98">
        <v>300</v>
      </c>
      <c r="M98" s="43"/>
    </row>
    <row r="99" spans="1:13">
      <c r="A99" t="s">
        <v>697</v>
      </c>
      <c r="B99" t="s">
        <v>698</v>
      </c>
      <c r="C99" t="s">
        <v>623</v>
      </c>
      <c r="D99" t="s">
        <v>626</v>
      </c>
      <c r="E99" s="43">
        <v>121.8</v>
      </c>
      <c r="F99">
        <v>300</v>
      </c>
      <c r="G99">
        <v>300</v>
      </c>
      <c r="H99" t="s">
        <v>698</v>
      </c>
      <c r="I99" s="43">
        <v>0</v>
      </c>
      <c r="J99">
        <v>300</v>
      </c>
      <c r="K99">
        <v>300</v>
      </c>
      <c r="M99" s="43"/>
    </row>
    <row r="100" spans="1:13">
      <c r="A100" t="s">
        <v>699</v>
      </c>
      <c r="B100" t="s">
        <v>700</v>
      </c>
      <c r="C100" t="s">
        <v>623</v>
      </c>
      <c r="D100" t="s">
        <v>635</v>
      </c>
      <c r="E100" s="43">
        <v>222.7</v>
      </c>
      <c r="F100">
        <v>300</v>
      </c>
      <c r="G100">
        <v>300</v>
      </c>
      <c r="H100" t="s">
        <v>683</v>
      </c>
      <c r="I100" s="43">
        <v>25.4</v>
      </c>
      <c r="J100">
        <v>300</v>
      </c>
      <c r="K100">
        <v>300</v>
      </c>
      <c r="M100" s="43"/>
    </row>
    <row r="101" spans="1:13">
      <c r="A101" t="s">
        <v>701</v>
      </c>
      <c r="B101" t="s">
        <v>677</v>
      </c>
      <c r="C101" t="s">
        <v>623</v>
      </c>
      <c r="D101" t="s">
        <v>626</v>
      </c>
      <c r="E101" s="43">
        <v>108.6</v>
      </c>
      <c r="F101">
        <v>173</v>
      </c>
      <c r="G101">
        <v>229</v>
      </c>
      <c r="H101" t="s">
        <v>677</v>
      </c>
      <c r="I101" s="43">
        <v>0</v>
      </c>
      <c r="J101">
        <v>14</v>
      </c>
      <c r="K101">
        <v>75</v>
      </c>
      <c r="M101" s="43"/>
    </row>
    <row r="102" spans="1:13">
      <c r="A102" t="s">
        <v>702</v>
      </c>
      <c r="B102" t="s">
        <v>703</v>
      </c>
      <c r="C102" t="s">
        <v>704</v>
      </c>
      <c r="D102" t="s">
        <v>703</v>
      </c>
      <c r="E102" s="43">
        <v>0</v>
      </c>
      <c r="F102">
        <v>300</v>
      </c>
      <c r="G102">
        <v>300</v>
      </c>
      <c r="H102" t="s">
        <v>705</v>
      </c>
      <c r="I102" s="43">
        <v>125.2</v>
      </c>
      <c r="J102">
        <v>300</v>
      </c>
      <c r="K102">
        <v>300</v>
      </c>
      <c r="M102" s="43"/>
    </row>
    <row r="103" spans="1:13">
      <c r="A103" t="s">
        <v>706</v>
      </c>
      <c r="B103" t="s">
        <v>707</v>
      </c>
      <c r="C103" t="s">
        <v>704</v>
      </c>
      <c r="D103" t="s">
        <v>707</v>
      </c>
      <c r="E103" s="43">
        <v>0</v>
      </c>
      <c r="F103">
        <v>164</v>
      </c>
      <c r="G103">
        <v>242</v>
      </c>
      <c r="H103" t="s">
        <v>705</v>
      </c>
      <c r="I103" s="43">
        <v>104.5</v>
      </c>
      <c r="J103">
        <v>265</v>
      </c>
      <c r="K103">
        <v>300</v>
      </c>
      <c r="M103" s="43"/>
    </row>
    <row r="104" spans="1:13">
      <c r="A104" t="s">
        <v>708</v>
      </c>
      <c r="B104" t="s">
        <v>709</v>
      </c>
      <c r="C104" t="s">
        <v>704</v>
      </c>
      <c r="D104" t="s">
        <v>709</v>
      </c>
      <c r="E104" s="43">
        <v>0</v>
      </c>
      <c r="F104">
        <v>292</v>
      </c>
      <c r="G104">
        <v>300</v>
      </c>
      <c r="H104" t="s">
        <v>710</v>
      </c>
      <c r="I104" s="43">
        <v>285.5</v>
      </c>
      <c r="J104">
        <v>300</v>
      </c>
      <c r="K104">
        <v>300</v>
      </c>
      <c r="M104" s="43"/>
    </row>
    <row r="105" spans="1:13">
      <c r="A105" t="s">
        <v>711</v>
      </c>
      <c r="B105" t="s">
        <v>712</v>
      </c>
      <c r="C105" t="s">
        <v>704</v>
      </c>
      <c r="D105" t="s">
        <v>712</v>
      </c>
      <c r="E105" s="43">
        <v>0</v>
      </c>
      <c r="F105">
        <v>300</v>
      </c>
      <c r="G105">
        <v>300</v>
      </c>
      <c r="H105" t="s">
        <v>705</v>
      </c>
      <c r="I105" s="43">
        <v>169.8</v>
      </c>
      <c r="J105">
        <v>300</v>
      </c>
      <c r="K105">
        <v>300</v>
      </c>
      <c r="M105" s="43"/>
    </row>
    <row r="106" spans="1:13">
      <c r="A106" t="s">
        <v>713</v>
      </c>
      <c r="B106" t="s">
        <v>714</v>
      </c>
      <c r="C106" t="s">
        <v>704</v>
      </c>
      <c r="D106" t="s">
        <v>714</v>
      </c>
      <c r="E106" s="43">
        <v>0</v>
      </c>
      <c r="F106">
        <v>300</v>
      </c>
      <c r="G106">
        <v>300</v>
      </c>
      <c r="H106" t="s">
        <v>705</v>
      </c>
      <c r="I106" s="43">
        <v>123.8</v>
      </c>
      <c r="J106">
        <v>300</v>
      </c>
      <c r="K106">
        <v>300</v>
      </c>
      <c r="M106" s="43"/>
    </row>
    <row r="107" spans="1:13">
      <c r="A107" t="s">
        <v>715</v>
      </c>
      <c r="B107" t="s">
        <v>716</v>
      </c>
      <c r="C107" t="s">
        <v>704</v>
      </c>
      <c r="D107" t="s">
        <v>717</v>
      </c>
      <c r="E107" s="43">
        <v>0.7</v>
      </c>
      <c r="F107">
        <v>242</v>
      </c>
      <c r="G107">
        <v>300</v>
      </c>
      <c r="H107" t="s">
        <v>710</v>
      </c>
      <c r="I107" s="43">
        <v>285.3</v>
      </c>
      <c r="J107">
        <v>300</v>
      </c>
      <c r="K107">
        <v>300</v>
      </c>
      <c r="M107" s="43"/>
    </row>
    <row r="108" spans="1:13">
      <c r="A108" t="s">
        <v>718</v>
      </c>
      <c r="B108" t="s">
        <v>719</v>
      </c>
      <c r="C108" t="s">
        <v>704</v>
      </c>
      <c r="D108" t="s">
        <v>717</v>
      </c>
      <c r="E108" s="43">
        <v>1.8</v>
      </c>
      <c r="F108">
        <v>243</v>
      </c>
      <c r="G108">
        <v>300</v>
      </c>
      <c r="H108" t="s">
        <v>710</v>
      </c>
      <c r="I108" s="43">
        <v>284.3</v>
      </c>
      <c r="J108">
        <v>300</v>
      </c>
      <c r="K108">
        <v>300</v>
      </c>
      <c r="M108" s="43"/>
    </row>
    <row r="109" spans="1:13">
      <c r="A109" t="s">
        <v>720</v>
      </c>
      <c r="B109" t="s">
        <v>717</v>
      </c>
      <c r="C109" t="s">
        <v>704</v>
      </c>
      <c r="D109" t="s">
        <v>717</v>
      </c>
      <c r="E109" s="43">
        <v>0</v>
      </c>
      <c r="F109">
        <v>243</v>
      </c>
      <c r="G109">
        <v>300</v>
      </c>
      <c r="H109" t="s">
        <v>710</v>
      </c>
      <c r="I109" s="43">
        <v>285.8</v>
      </c>
      <c r="J109">
        <v>300</v>
      </c>
      <c r="K109">
        <v>300</v>
      </c>
      <c r="M109" s="43"/>
    </row>
    <row r="110" spans="1:13">
      <c r="A110" t="s">
        <v>721</v>
      </c>
      <c r="B110" t="s">
        <v>705</v>
      </c>
      <c r="C110" t="s">
        <v>704</v>
      </c>
      <c r="D110" t="s">
        <v>722</v>
      </c>
      <c r="E110" s="43">
        <v>1.8</v>
      </c>
      <c r="F110">
        <v>300</v>
      </c>
      <c r="G110">
        <v>300</v>
      </c>
      <c r="H110" t="s">
        <v>705</v>
      </c>
      <c r="I110" s="43">
        <v>0</v>
      </c>
      <c r="J110">
        <v>300</v>
      </c>
      <c r="K110">
        <v>300</v>
      </c>
      <c r="M110" s="43"/>
    </row>
    <row r="111" spans="1:13">
      <c r="A111" t="s">
        <v>721</v>
      </c>
      <c r="B111" t="s">
        <v>722</v>
      </c>
      <c r="C111" t="s">
        <v>704</v>
      </c>
      <c r="D111" t="s">
        <v>722</v>
      </c>
      <c r="E111" s="43">
        <v>0</v>
      </c>
      <c r="F111">
        <v>300</v>
      </c>
      <c r="G111">
        <v>300</v>
      </c>
      <c r="H111" t="s">
        <v>705</v>
      </c>
      <c r="I111" s="43">
        <v>1.8</v>
      </c>
      <c r="J111">
        <v>300</v>
      </c>
      <c r="K111">
        <v>300</v>
      </c>
      <c r="M111" s="43"/>
    </row>
    <row r="112" spans="1:13">
      <c r="A112" t="s">
        <v>723</v>
      </c>
      <c r="B112" t="s">
        <v>724</v>
      </c>
      <c r="C112" t="s">
        <v>704</v>
      </c>
      <c r="D112" t="s">
        <v>725</v>
      </c>
      <c r="E112" s="43">
        <v>13.2</v>
      </c>
      <c r="F112">
        <v>300</v>
      </c>
      <c r="G112">
        <v>300</v>
      </c>
      <c r="H112" t="s">
        <v>705</v>
      </c>
      <c r="I112" s="43">
        <v>143</v>
      </c>
      <c r="J112">
        <v>300</v>
      </c>
      <c r="K112">
        <v>300</v>
      </c>
      <c r="M112" s="43"/>
    </row>
    <row r="113" spans="1:13">
      <c r="A113" t="s">
        <v>726</v>
      </c>
      <c r="B113" t="s">
        <v>727</v>
      </c>
      <c r="C113" t="s">
        <v>704</v>
      </c>
      <c r="D113" t="s">
        <v>725</v>
      </c>
      <c r="E113" s="43">
        <v>16.7</v>
      </c>
      <c r="F113">
        <v>300</v>
      </c>
      <c r="G113">
        <v>300</v>
      </c>
      <c r="H113" t="s">
        <v>705</v>
      </c>
      <c r="I113" s="43">
        <v>146.69999999999999</v>
      </c>
      <c r="J113">
        <v>300</v>
      </c>
      <c r="K113">
        <v>300</v>
      </c>
      <c r="M113" s="43"/>
    </row>
    <row r="114" spans="1:13">
      <c r="A114" t="s">
        <v>728</v>
      </c>
      <c r="B114" t="s">
        <v>725</v>
      </c>
      <c r="C114" t="s">
        <v>704</v>
      </c>
      <c r="D114" t="s">
        <v>725</v>
      </c>
      <c r="E114" s="43">
        <v>0</v>
      </c>
      <c r="F114">
        <v>28</v>
      </c>
      <c r="G114">
        <v>57</v>
      </c>
      <c r="H114" t="s">
        <v>705</v>
      </c>
      <c r="I114" s="43">
        <v>130.4</v>
      </c>
      <c r="J114">
        <v>90</v>
      </c>
      <c r="K114">
        <v>170</v>
      </c>
      <c r="M114" s="43"/>
    </row>
    <row r="115" spans="1:13">
      <c r="A115" t="s">
        <v>729</v>
      </c>
      <c r="B115" t="s">
        <v>730</v>
      </c>
      <c r="C115" t="s">
        <v>704</v>
      </c>
      <c r="D115" t="s">
        <v>730</v>
      </c>
      <c r="E115" s="43">
        <v>0</v>
      </c>
      <c r="F115">
        <v>300</v>
      </c>
      <c r="G115">
        <v>300</v>
      </c>
      <c r="H115" t="s">
        <v>705</v>
      </c>
      <c r="I115" s="43">
        <v>130.9</v>
      </c>
      <c r="J115">
        <v>300</v>
      </c>
      <c r="K115">
        <v>300</v>
      </c>
      <c r="M115" s="43"/>
    </row>
    <row r="116" spans="1:13">
      <c r="A116" t="s">
        <v>731</v>
      </c>
      <c r="B116" t="s">
        <v>732</v>
      </c>
      <c r="C116" t="s">
        <v>704</v>
      </c>
      <c r="D116" t="s">
        <v>732</v>
      </c>
      <c r="E116" s="43">
        <v>0</v>
      </c>
      <c r="F116">
        <v>16</v>
      </c>
      <c r="G116">
        <v>54</v>
      </c>
      <c r="H116" t="s">
        <v>710</v>
      </c>
      <c r="I116" s="43">
        <v>161.69999999999999</v>
      </c>
      <c r="J116">
        <v>66</v>
      </c>
      <c r="K116">
        <v>123</v>
      </c>
      <c r="M116" s="43"/>
    </row>
    <row r="117" spans="1:13">
      <c r="A117" t="s">
        <v>733</v>
      </c>
      <c r="B117" t="s">
        <v>734</v>
      </c>
      <c r="C117" t="s">
        <v>735</v>
      </c>
      <c r="D117" t="s">
        <v>734</v>
      </c>
      <c r="E117" s="43">
        <v>0</v>
      </c>
      <c r="F117">
        <v>300</v>
      </c>
      <c r="G117">
        <v>300</v>
      </c>
      <c r="H117" t="s">
        <v>736</v>
      </c>
      <c r="I117" s="43">
        <v>630.9</v>
      </c>
      <c r="J117">
        <v>300</v>
      </c>
      <c r="K117">
        <v>300</v>
      </c>
      <c r="M117" s="43"/>
    </row>
    <row r="118" spans="1:13">
      <c r="A118" t="s">
        <v>479</v>
      </c>
      <c r="B118" t="s">
        <v>737</v>
      </c>
      <c r="C118" t="s">
        <v>735</v>
      </c>
      <c r="D118" t="s">
        <v>734</v>
      </c>
      <c r="E118" s="43">
        <v>87.7</v>
      </c>
      <c r="F118">
        <v>300</v>
      </c>
      <c r="G118">
        <v>300</v>
      </c>
      <c r="H118" t="s">
        <v>736</v>
      </c>
      <c r="I118" s="43">
        <v>692.6</v>
      </c>
      <c r="J118">
        <v>300</v>
      </c>
      <c r="K118">
        <v>300</v>
      </c>
      <c r="M118" s="43"/>
    </row>
    <row r="119" spans="1:13">
      <c r="A119" t="s">
        <v>738</v>
      </c>
      <c r="B119" t="s">
        <v>739</v>
      </c>
      <c r="C119" t="s">
        <v>735</v>
      </c>
      <c r="D119" t="s">
        <v>739</v>
      </c>
      <c r="E119" s="43">
        <v>0</v>
      </c>
      <c r="F119">
        <v>300</v>
      </c>
      <c r="G119">
        <v>300</v>
      </c>
      <c r="H119" t="s">
        <v>736</v>
      </c>
      <c r="I119" s="43">
        <v>594.70000000000005</v>
      </c>
      <c r="J119">
        <v>300</v>
      </c>
      <c r="K119">
        <v>300</v>
      </c>
      <c r="M119" s="43"/>
    </row>
    <row r="120" spans="1:13">
      <c r="A120" t="s">
        <v>740</v>
      </c>
      <c r="B120" t="s">
        <v>741</v>
      </c>
      <c r="C120" t="s">
        <v>735</v>
      </c>
      <c r="D120" t="s">
        <v>734</v>
      </c>
      <c r="E120" s="43">
        <v>32.200000000000003</v>
      </c>
      <c r="F120">
        <v>300</v>
      </c>
      <c r="G120">
        <v>300</v>
      </c>
      <c r="H120" t="s">
        <v>736</v>
      </c>
      <c r="I120" s="43">
        <v>661.5</v>
      </c>
      <c r="J120">
        <v>300</v>
      </c>
      <c r="K120">
        <v>300</v>
      </c>
      <c r="M120" s="43"/>
    </row>
    <row r="121" spans="1:13">
      <c r="A121" t="s">
        <v>742</v>
      </c>
      <c r="B121" t="s">
        <v>743</v>
      </c>
      <c r="C121" t="s">
        <v>735</v>
      </c>
      <c r="D121" t="s">
        <v>743</v>
      </c>
      <c r="E121" s="43">
        <v>0</v>
      </c>
      <c r="F121">
        <v>17</v>
      </c>
      <c r="G121">
        <v>45</v>
      </c>
      <c r="H121" t="s">
        <v>744</v>
      </c>
      <c r="I121" s="43">
        <v>503.7</v>
      </c>
      <c r="J121">
        <v>64</v>
      </c>
      <c r="K121">
        <v>165</v>
      </c>
      <c r="M121" s="43"/>
    </row>
    <row r="122" spans="1:13">
      <c r="A122" t="s">
        <v>745</v>
      </c>
      <c r="B122" t="s">
        <v>746</v>
      </c>
      <c r="C122" t="s">
        <v>735</v>
      </c>
      <c r="D122" t="s">
        <v>734</v>
      </c>
      <c r="E122" s="43">
        <v>19.899999999999999</v>
      </c>
      <c r="F122">
        <v>300</v>
      </c>
      <c r="G122">
        <v>300</v>
      </c>
      <c r="H122" t="s">
        <v>736</v>
      </c>
      <c r="I122" s="43">
        <v>611.20000000000005</v>
      </c>
      <c r="J122">
        <v>300</v>
      </c>
      <c r="K122">
        <v>300</v>
      </c>
      <c r="M122" s="43"/>
    </row>
    <row r="123" spans="1:13">
      <c r="A123" t="s">
        <v>747</v>
      </c>
      <c r="B123" t="s">
        <v>748</v>
      </c>
      <c r="C123" t="s">
        <v>735</v>
      </c>
      <c r="D123" t="s">
        <v>739</v>
      </c>
      <c r="E123" s="43">
        <v>10.1</v>
      </c>
      <c r="F123">
        <v>188</v>
      </c>
      <c r="G123">
        <v>300</v>
      </c>
      <c r="H123" t="s">
        <v>736</v>
      </c>
      <c r="I123" s="43">
        <v>586.4</v>
      </c>
      <c r="J123">
        <v>300</v>
      </c>
      <c r="K123">
        <v>300</v>
      </c>
      <c r="M123" s="43"/>
    </row>
    <row r="124" spans="1:13">
      <c r="A124" t="s">
        <v>749</v>
      </c>
      <c r="B124" t="s">
        <v>750</v>
      </c>
      <c r="C124" t="s">
        <v>735</v>
      </c>
      <c r="D124" t="s">
        <v>734</v>
      </c>
      <c r="E124" s="43">
        <v>26.4</v>
      </c>
      <c r="F124">
        <v>98</v>
      </c>
      <c r="G124">
        <v>132</v>
      </c>
      <c r="H124" t="s">
        <v>736</v>
      </c>
      <c r="I124" s="43">
        <v>645.29999999999995</v>
      </c>
      <c r="J124">
        <v>131</v>
      </c>
      <c r="K124">
        <v>266</v>
      </c>
      <c r="M124" s="43"/>
    </row>
    <row r="125" spans="1:13">
      <c r="A125" t="s">
        <v>491</v>
      </c>
      <c r="B125" t="s">
        <v>751</v>
      </c>
      <c r="C125" t="s">
        <v>735</v>
      </c>
      <c r="D125" t="s">
        <v>734</v>
      </c>
      <c r="E125" s="43">
        <v>85.5</v>
      </c>
      <c r="F125">
        <v>300</v>
      </c>
      <c r="G125">
        <v>300</v>
      </c>
      <c r="H125" t="s">
        <v>736</v>
      </c>
      <c r="I125" s="43">
        <v>555.1</v>
      </c>
      <c r="J125">
        <v>300</v>
      </c>
      <c r="K125">
        <v>300</v>
      </c>
      <c r="M125" s="43"/>
    </row>
    <row r="126" spans="1:13">
      <c r="A126" t="s">
        <v>752</v>
      </c>
      <c r="B126" t="s">
        <v>753</v>
      </c>
      <c r="C126" t="s">
        <v>754</v>
      </c>
      <c r="D126" t="s">
        <v>753</v>
      </c>
      <c r="E126" s="43">
        <v>0</v>
      </c>
      <c r="F126">
        <v>0</v>
      </c>
      <c r="G126">
        <v>300</v>
      </c>
      <c r="H126" t="s">
        <v>755</v>
      </c>
      <c r="I126" s="43">
        <v>181.8</v>
      </c>
      <c r="J126">
        <v>0</v>
      </c>
      <c r="K126">
        <v>21</v>
      </c>
      <c r="M126" s="43"/>
    </row>
    <row r="127" spans="1:13">
      <c r="A127" t="s">
        <v>756</v>
      </c>
      <c r="B127" t="s">
        <v>757</v>
      </c>
      <c r="C127" t="s">
        <v>754</v>
      </c>
      <c r="D127" t="s">
        <v>757</v>
      </c>
      <c r="E127" s="43">
        <v>0</v>
      </c>
      <c r="F127">
        <v>300</v>
      </c>
      <c r="G127">
        <v>300</v>
      </c>
      <c r="H127" t="s">
        <v>736</v>
      </c>
      <c r="I127" s="43">
        <v>250</v>
      </c>
      <c r="J127">
        <v>300</v>
      </c>
      <c r="K127">
        <v>300</v>
      </c>
      <c r="M127" s="43"/>
    </row>
    <row r="128" spans="1:13">
      <c r="A128" t="s">
        <v>758</v>
      </c>
      <c r="B128" t="s">
        <v>759</v>
      </c>
      <c r="C128" t="s">
        <v>754</v>
      </c>
      <c r="D128" t="s">
        <v>569</v>
      </c>
      <c r="E128" s="43">
        <v>197.5</v>
      </c>
      <c r="F128">
        <v>0</v>
      </c>
      <c r="G128">
        <v>169</v>
      </c>
      <c r="H128" t="s">
        <v>759</v>
      </c>
      <c r="I128" s="43">
        <v>0</v>
      </c>
      <c r="J128">
        <v>0</v>
      </c>
      <c r="K128">
        <v>0</v>
      </c>
      <c r="M128" s="43"/>
    </row>
    <row r="129" spans="1:13">
      <c r="A129" t="s">
        <v>760</v>
      </c>
      <c r="B129" t="s">
        <v>761</v>
      </c>
      <c r="C129" t="s">
        <v>754</v>
      </c>
      <c r="D129" t="s">
        <v>762</v>
      </c>
      <c r="E129" s="43">
        <v>0</v>
      </c>
      <c r="F129">
        <v>300</v>
      </c>
      <c r="G129">
        <v>300</v>
      </c>
      <c r="H129" t="s">
        <v>763</v>
      </c>
      <c r="I129" s="43">
        <v>269.89999999999998</v>
      </c>
      <c r="J129">
        <v>300</v>
      </c>
      <c r="K129">
        <v>300</v>
      </c>
      <c r="M129" s="43"/>
    </row>
    <row r="130" spans="1:13">
      <c r="A130" t="s">
        <v>764</v>
      </c>
      <c r="B130" t="s">
        <v>762</v>
      </c>
      <c r="C130" t="s">
        <v>754</v>
      </c>
      <c r="D130" t="s">
        <v>762</v>
      </c>
      <c r="E130" s="43">
        <v>0</v>
      </c>
      <c r="F130">
        <v>300</v>
      </c>
      <c r="G130">
        <v>300</v>
      </c>
      <c r="H130" t="s">
        <v>763</v>
      </c>
      <c r="I130" s="43">
        <v>269.89999999999998</v>
      </c>
      <c r="J130">
        <v>300</v>
      </c>
      <c r="K130">
        <v>300</v>
      </c>
      <c r="M130" s="43"/>
    </row>
    <row r="131" spans="1:13">
      <c r="A131" t="s">
        <v>765</v>
      </c>
      <c r="B131" t="s">
        <v>766</v>
      </c>
      <c r="C131" t="s">
        <v>754</v>
      </c>
      <c r="D131" t="s">
        <v>766</v>
      </c>
      <c r="E131" s="43">
        <v>0</v>
      </c>
      <c r="F131">
        <v>0</v>
      </c>
      <c r="G131">
        <v>251</v>
      </c>
      <c r="H131" t="s">
        <v>755</v>
      </c>
      <c r="I131" s="43">
        <v>163.6</v>
      </c>
      <c r="J131">
        <v>0</v>
      </c>
      <c r="K131">
        <v>15</v>
      </c>
      <c r="M131" s="43"/>
    </row>
    <row r="132" spans="1:13">
      <c r="A132" t="s">
        <v>767</v>
      </c>
      <c r="B132" t="s">
        <v>768</v>
      </c>
      <c r="C132" t="s">
        <v>754</v>
      </c>
      <c r="D132" t="s">
        <v>768</v>
      </c>
      <c r="E132" s="43">
        <v>0</v>
      </c>
      <c r="F132">
        <v>0</v>
      </c>
      <c r="G132">
        <v>230</v>
      </c>
      <c r="H132" t="s">
        <v>755</v>
      </c>
      <c r="I132" s="43">
        <v>165.2</v>
      </c>
      <c r="J132">
        <v>0</v>
      </c>
      <c r="K132">
        <v>19</v>
      </c>
      <c r="M132" s="43"/>
    </row>
    <row r="133" spans="1:13">
      <c r="A133" t="s">
        <v>769</v>
      </c>
      <c r="B133" t="s">
        <v>770</v>
      </c>
      <c r="C133" t="s">
        <v>754</v>
      </c>
      <c r="D133" t="s">
        <v>606</v>
      </c>
      <c r="E133" s="43">
        <v>143.19999999999999</v>
      </c>
      <c r="F133">
        <v>300</v>
      </c>
      <c r="G133">
        <v>300</v>
      </c>
      <c r="H133" t="s">
        <v>744</v>
      </c>
      <c r="I133" s="43">
        <v>122.7</v>
      </c>
      <c r="J133">
        <v>300</v>
      </c>
      <c r="K133">
        <v>300</v>
      </c>
      <c r="M133" s="43"/>
    </row>
    <row r="134" spans="1:13">
      <c r="A134" t="s">
        <v>771</v>
      </c>
      <c r="B134" t="s">
        <v>772</v>
      </c>
      <c r="C134" t="s">
        <v>754</v>
      </c>
      <c r="D134" t="s">
        <v>773</v>
      </c>
      <c r="E134" s="43">
        <v>0</v>
      </c>
      <c r="F134">
        <v>300</v>
      </c>
      <c r="G134">
        <v>300</v>
      </c>
      <c r="H134" t="s">
        <v>755</v>
      </c>
      <c r="I134" s="43">
        <v>247.9</v>
      </c>
      <c r="J134">
        <v>300</v>
      </c>
      <c r="K134">
        <v>300</v>
      </c>
      <c r="M134" s="43"/>
    </row>
    <row r="135" spans="1:13">
      <c r="A135" t="s">
        <v>771</v>
      </c>
      <c r="B135" t="s">
        <v>773</v>
      </c>
      <c r="C135" t="s">
        <v>754</v>
      </c>
      <c r="D135" t="s">
        <v>773</v>
      </c>
      <c r="E135" s="43">
        <v>0</v>
      </c>
      <c r="F135">
        <v>300</v>
      </c>
      <c r="G135">
        <v>300</v>
      </c>
      <c r="H135" t="s">
        <v>755</v>
      </c>
      <c r="I135" s="43">
        <v>247.9</v>
      </c>
      <c r="J135">
        <v>300</v>
      </c>
      <c r="K135">
        <v>300</v>
      </c>
      <c r="M135" s="43"/>
    </row>
    <row r="136" spans="1:13">
      <c r="A136" t="s">
        <v>771</v>
      </c>
      <c r="B136" t="s">
        <v>774</v>
      </c>
      <c r="C136" t="s">
        <v>754</v>
      </c>
      <c r="D136" t="s">
        <v>773</v>
      </c>
      <c r="E136" s="43">
        <v>0</v>
      </c>
      <c r="F136">
        <v>300</v>
      </c>
      <c r="G136">
        <v>300</v>
      </c>
      <c r="H136" t="s">
        <v>755</v>
      </c>
      <c r="I136" s="43">
        <v>247.9</v>
      </c>
      <c r="J136">
        <v>300</v>
      </c>
      <c r="K136">
        <v>300</v>
      </c>
      <c r="M136" s="43"/>
    </row>
    <row r="137" spans="1:13">
      <c r="A137" t="s">
        <v>371</v>
      </c>
      <c r="B137" t="s">
        <v>775</v>
      </c>
      <c r="C137" t="s">
        <v>754</v>
      </c>
      <c r="D137" t="s">
        <v>544</v>
      </c>
      <c r="E137" s="43">
        <v>175.1</v>
      </c>
      <c r="F137">
        <v>300</v>
      </c>
      <c r="G137">
        <v>300</v>
      </c>
      <c r="H137" t="s">
        <v>736</v>
      </c>
      <c r="I137" s="43">
        <v>84.7</v>
      </c>
      <c r="J137">
        <v>300</v>
      </c>
      <c r="K137">
        <v>300</v>
      </c>
      <c r="M137" s="43"/>
    </row>
    <row r="138" spans="1:13">
      <c r="A138" t="s">
        <v>776</v>
      </c>
      <c r="B138" t="s">
        <v>544</v>
      </c>
      <c r="C138" t="s">
        <v>754</v>
      </c>
      <c r="D138" t="s">
        <v>544</v>
      </c>
      <c r="E138" s="43">
        <v>0</v>
      </c>
      <c r="F138">
        <v>300</v>
      </c>
      <c r="G138">
        <v>300</v>
      </c>
      <c r="H138" t="s">
        <v>763</v>
      </c>
      <c r="I138" s="43">
        <v>217.9</v>
      </c>
      <c r="J138">
        <v>300</v>
      </c>
      <c r="K138">
        <v>300</v>
      </c>
      <c r="M138" s="43"/>
    </row>
    <row r="139" spans="1:13">
      <c r="A139" t="s">
        <v>777</v>
      </c>
      <c r="B139" t="s">
        <v>755</v>
      </c>
      <c r="C139" t="s">
        <v>754</v>
      </c>
      <c r="D139" t="s">
        <v>569</v>
      </c>
      <c r="E139" s="43">
        <v>152.9</v>
      </c>
      <c r="F139">
        <v>168</v>
      </c>
      <c r="G139">
        <v>300</v>
      </c>
      <c r="H139" t="s">
        <v>755</v>
      </c>
      <c r="I139" s="43">
        <v>0</v>
      </c>
      <c r="J139">
        <v>28</v>
      </c>
      <c r="K139">
        <v>300</v>
      </c>
      <c r="M139" s="43"/>
    </row>
    <row r="140" spans="1:13">
      <c r="A140" t="s">
        <v>778</v>
      </c>
      <c r="B140" t="s">
        <v>779</v>
      </c>
      <c r="C140" t="s">
        <v>754</v>
      </c>
      <c r="D140" t="s">
        <v>780</v>
      </c>
      <c r="E140" s="43">
        <v>163.69999999999999</v>
      </c>
      <c r="F140">
        <v>44</v>
      </c>
      <c r="G140">
        <v>281</v>
      </c>
      <c r="H140" t="s">
        <v>779</v>
      </c>
      <c r="I140" s="43">
        <v>0</v>
      </c>
      <c r="J140">
        <v>0</v>
      </c>
      <c r="K140">
        <v>7</v>
      </c>
      <c r="M140" s="43"/>
    </row>
    <row r="141" spans="1:13">
      <c r="A141" t="s">
        <v>781</v>
      </c>
      <c r="B141" t="s">
        <v>780</v>
      </c>
      <c r="C141" t="s">
        <v>754</v>
      </c>
      <c r="D141" t="s">
        <v>780</v>
      </c>
      <c r="E141" s="43">
        <v>0</v>
      </c>
      <c r="F141">
        <v>18</v>
      </c>
      <c r="G141">
        <v>283</v>
      </c>
      <c r="H141" t="s">
        <v>779</v>
      </c>
      <c r="I141" s="43">
        <v>163.69999999999999</v>
      </c>
      <c r="J141">
        <v>0</v>
      </c>
      <c r="K141">
        <v>20</v>
      </c>
      <c r="M141" s="43"/>
    </row>
    <row r="142" spans="1:13">
      <c r="A142" t="s">
        <v>782</v>
      </c>
      <c r="B142" t="s">
        <v>783</v>
      </c>
      <c r="C142" t="s">
        <v>754</v>
      </c>
      <c r="D142" t="s">
        <v>544</v>
      </c>
      <c r="E142" s="43">
        <v>69.2</v>
      </c>
      <c r="F142">
        <v>300</v>
      </c>
      <c r="G142">
        <v>300</v>
      </c>
      <c r="H142" t="s">
        <v>763</v>
      </c>
      <c r="I142" s="43">
        <v>196.6</v>
      </c>
      <c r="J142">
        <v>300</v>
      </c>
      <c r="K142">
        <v>300</v>
      </c>
      <c r="M142" s="43"/>
    </row>
    <row r="143" spans="1:13">
      <c r="A143" t="s">
        <v>784</v>
      </c>
      <c r="B143" t="s">
        <v>785</v>
      </c>
      <c r="C143" t="s">
        <v>754</v>
      </c>
      <c r="D143" t="s">
        <v>757</v>
      </c>
      <c r="E143" s="43">
        <v>77.3</v>
      </c>
      <c r="F143">
        <v>300</v>
      </c>
      <c r="G143">
        <v>300</v>
      </c>
      <c r="H143" t="s">
        <v>736</v>
      </c>
      <c r="I143" s="43">
        <v>198.8</v>
      </c>
      <c r="J143">
        <v>300</v>
      </c>
      <c r="K143">
        <v>300</v>
      </c>
      <c r="M143" s="43"/>
    </row>
    <row r="144" spans="1:13">
      <c r="A144" t="s">
        <v>786</v>
      </c>
      <c r="B144" t="s">
        <v>787</v>
      </c>
      <c r="C144" t="s">
        <v>754</v>
      </c>
      <c r="D144" t="s">
        <v>787</v>
      </c>
      <c r="E144" s="43">
        <v>0</v>
      </c>
      <c r="F144">
        <v>300</v>
      </c>
      <c r="G144">
        <v>300</v>
      </c>
      <c r="H144" t="s">
        <v>755</v>
      </c>
      <c r="I144" s="43">
        <v>294.3</v>
      </c>
      <c r="J144">
        <v>300</v>
      </c>
      <c r="K144">
        <v>300</v>
      </c>
      <c r="M144" s="43"/>
    </row>
    <row r="145" spans="1:13">
      <c r="A145" t="s">
        <v>788</v>
      </c>
      <c r="B145" t="s">
        <v>789</v>
      </c>
      <c r="C145" t="s">
        <v>754</v>
      </c>
      <c r="D145" t="s">
        <v>606</v>
      </c>
      <c r="E145" s="43">
        <v>171.2</v>
      </c>
      <c r="F145">
        <v>300</v>
      </c>
      <c r="G145">
        <v>300</v>
      </c>
      <c r="H145" t="s">
        <v>744</v>
      </c>
      <c r="I145" s="43">
        <v>102.1</v>
      </c>
      <c r="J145">
        <v>300</v>
      </c>
      <c r="K145">
        <v>300</v>
      </c>
      <c r="M145" s="43"/>
    </row>
    <row r="146" spans="1:13">
      <c r="A146" t="s">
        <v>790</v>
      </c>
      <c r="B146" t="s">
        <v>791</v>
      </c>
      <c r="C146" t="s">
        <v>754</v>
      </c>
      <c r="D146" t="s">
        <v>791</v>
      </c>
      <c r="E146" s="43">
        <v>0</v>
      </c>
      <c r="F146">
        <v>300</v>
      </c>
      <c r="G146">
        <v>300</v>
      </c>
      <c r="H146" t="s">
        <v>763</v>
      </c>
      <c r="I146" s="43">
        <v>233</v>
      </c>
      <c r="J146">
        <v>300</v>
      </c>
      <c r="K146">
        <v>300</v>
      </c>
      <c r="M146" s="43"/>
    </row>
    <row r="147" spans="1:13">
      <c r="A147" t="s">
        <v>792</v>
      </c>
      <c r="B147" t="s">
        <v>793</v>
      </c>
      <c r="C147" t="s">
        <v>754</v>
      </c>
      <c r="D147" t="s">
        <v>793</v>
      </c>
      <c r="E147" s="43">
        <v>0</v>
      </c>
      <c r="F147">
        <v>300</v>
      </c>
      <c r="G147">
        <v>300</v>
      </c>
      <c r="H147" t="s">
        <v>763</v>
      </c>
      <c r="I147" s="43">
        <v>210.5</v>
      </c>
      <c r="J147">
        <v>300</v>
      </c>
      <c r="K147">
        <v>300</v>
      </c>
      <c r="M147" s="43"/>
    </row>
    <row r="148" spans="1:13">
      <c r="A148" t="s">
        <v>275</v>
      </c>
      <c r="B148" t="s">
        <v>794</v>
      </c>
      <c r="C148" t="s">
        <v>754</v>
      </c>
      <c r="D148" t="s">
        <v>795</v>
      </c>
      <c r="E148" s="43">
        <v>18.899999999999999</v>
      </c>
      <c r="F148">
        <v>300</v>
      </c>
      <c r="G148">
        <v>300</v>
      </c>
      <c r="H148" t="s">
        <v>755</v>
      </c>
      <c r="I148" s="43">
        <v>277.89999999999998</v>
      </c>
      <c r="J148">
        <v>300</v>
      </c>
      <c r="K148">
        <v>300</v>
      </c>
      <c r="M148" s="43"/>
    </row>
    <row r="149" spans="1:13">
      <c r="A149" t="s">
        <v>796</v>
      </c>
      <c r="B149" t="s">
        <v>795</v>
      </c>
      <c r="C149" t="s">
        <v>754</v>
      </c>
      <c r="D149" t="s">
        <v>795</v>
      </c>
      <c r="E149" s="43">
        <v>0</v>
      </c>
      <c r="F149">
        <v>300</v>
      </c>
      <c r="G149">
        <v>300</v>
      </c>
      <c r="H149" t="s">
        <v>755</v>
      </c>
      <c r="I149" s="43">
        <v>268.2</v>
      </c>
      <c r="J149">
        <v>300</v>
      </c>
      <c r="K149">
        <v>300</v>
      </c>
      <c r="M149" s="43"/>
    </row>
    <row r="150" spans="1:13">
      <c r="A150" t="s">
        <v>797</v>
      </c>
      <c r="B150" t="s">
        <v>798</v>
      </c>
      <c r="C150" t="s">
        <v>754</v>
      </c>
      <c r="D150" t="s">
        <v>798</v>
      </c>
      <c r="E150" s="43">
        <v>0</v>
      </c>
      <c r="F150">
        <v>300</v>
      </c>
      <c r="G150">
        <v>300</v>
      </c>
      <c r="H150" t="s">
        <v>763</v>
      </c>
      <c r="I150" s="43">
        <v>276.2</v>
      </c>
      <c r="J150">
        <v>300</v>
      </c>
      <c r="K150">
        <v>300</v>
      </c>
      <c r="M150" s="43"/>
    </row>
    <row r="151" spans="1:13">
      <c r="A151" t="s">
        <v>383</v>
      </c>
      <c r="B151" t="s">
        <v>799</v>
      </c>
      <c r="C151" t="s">
        <v>754</v>
      </c>
      <c r="D151" t="s">
        <v>606</v>
      </c>
      <c r="E151" s="43">
        <v>107.7</v>
      </c>
      <c r="F151">
        <v>300</v>
      </c>
      <c r="G151">
        <v>300</v>
      </c>
      <c r="H151" t="s">
        <v>521</v>
      </c>
      <c r="I151" s="43">
        <v>125.6</v>
      </c>
      <c r="J151">
        <v>300</v>
      </c>
      <c r="K151">
        <v>300</v>
      </c>
      <c r="M151" s="43"/>
    </row>
    <row r="152" spans="1:13">
      <c r="A152" t="s">
        <v>800</v>
      </c>
      <c r="B152" t="s">
        <v>801</v>
      </c>
      <c r="C152" t="s">
        <v>754</v>
      </c>
      <c r="D152" t="s">
        <v>569</v>
      </c>
      <c r="E152" s="43">
        <v>0</v>
      </c>
      <c r="F152">
        <v>0</v>
      </c>
      <c r="G152">
        <v>182</v>
      </c>
      <c r="H152" t="s">
        <v>755</v>
      </c>
      <c r="I152" s="43">
        <v>152.9</v>
      </c>
      <c r="J152">
        <v>0</v>
      </c>
      <c r="K152">
        <v>12</v>
      </c>
      <c r="M152" s="43"/>
    </row>
    <row r="153" spans="1:13">
      <c r="A153" t="s">
        <v>802</v>
      </c>
      <c r="B153" t="s">
        <v>569</v>
      </c>
      <c r="C153" t="s">
        <v>754</v>
      </c>
      <c r="D153" t="s">
        <v>569</v>
      </c>
      <c r="E153" s="43">
        <v>0</v>
      </c>
      <c r="F153">
        <v>0</v>
      </c>
      <c r="G153">
        <v>145</v>
      </c>
      <c r="H153" t="s">
        <v>755</v>
      </c>
      <c r="I153" s="43">
        <v>152.9</v>
      </c>
      <c r="J153">
        <v>0</v>
      </c>
      <c r="K153">
        <v>12</v>
      </c>
      <c r="M153" s="43"/>
    </row>
    <row r="154" spans="1:13">
      <c r="A154" t="s">
        <v>384</v>
      </c>
      <c r="B154" t="s">
        <v>803</v>
      </c>
      <c r="C154" t="s">
        <v>754</v>
      </c>
      <c r="D154" t="s">
        <v>544</v>
      </c>
      <c r="E154" s="43">
        <v>78.5</v>
      </c>
      <c r="F154">
        <v>300</v>
      </c>
      <c r="G154">
        <v>300</v>
      </c>
      <c r="H154" t="s">
        <v>763</v>
      </c>
      <c r="I154" s="43">
        <v>194</v>
      </c>
      <c r="J154">
        <v>300</v>
      </c>
      <c r="K154">
        <v>300</v>
      </c>
      <c r="M154" s="43"/>
    </row>
    <row r="155" spans="1:13">
      <c r="A155" t="s">
        <v>804</v>
      </c>
      <c r="B155" t="s">
        <v>805</v>
      </c>
      <c r="C155" t="s">
        <v>754</v>
      </c>
      <c r="D155" t="s">
        <v>805</v>
      </c>
      <c r="E155" s="43">
        <v>0</v>
      </c>
      <c r="F155">
        <v>287</v>
      </c>
      <c r="G155">
        <v>300</v>
      </c>
      <c r="H155" t="s">
        <v>755</v>
      </c>
      <c r="I155" s="43">
        <v>243.2</v>
      </c>
      <c r="J155">
        <v>300</v>
      </c>
      <c r="K155">
        <v>300</v>
      </c>
      <c r="M155" s="43"/>
    </row>
    <row r="156" spans="1:13">
      <c r="A156" t="s">
        <v>806</v>
      </c>
      <c r="B156" t="s">
        <v>807</v>
      </c>
      <c r="C156" t="s">
        <v>754</v>
      </c>
      <c r="D156" t="s">
        <v>807</v>
      </c>
      <c r="E156" s="43">
        <v>0</v>
      </c>
      <c r="F156">
        <v>283</v>
      </c>
      <c r="G156">
        <v>300</v>
      </c>
      <c r="H156" t="s">
        <v>755</v>
      </c>
      <c r="I156" s="43">
        <v>258.89999999999998</v>
      </c>
      <c r="J156">
        <v>300</v>
      </c>
      <c r="K156">
        <v>300</v>
      </c>
      <c r="M156" s="43"/>
    </row>
    <row r="157" spans="1:13">
      <c r="A157" t="s">
        <v>808</v>
      </c>
      <c r="B157" t="s">
        <v>809</v>
      </c>
      <c r="C157" t="s">
        <v>754</v>
      </c>
      <c r="D157" t="s">
        <v>809</v>
      </c>
      <c r="E157" s="43">
        <v>0</v>
      </c>
      <c r="F157">
        <v>300</v>
      </c>
      <c r="G157">
        <v>300</v>
      </c>
      <c r="H157" t="s">
        <v>755</v>
      </c>
      <c r="I157" s="43">
        <v>205.6</v>
      </c>
      <c r="J157">
        <v>300</v>
      </c>
      <c r="K157">
        <v>300</v>
      </c>
      <c r="M157" s="43"/>
    </row>
    <row r="158" spans="1:13">
      <c r="A158" t="s">
        <v>810</v>
      </c>
      <c r="B158" t="s">
        <v>811</v>
      </c>
      <c r="C158" t="s">
        <v>754</v>
      </c>
      <c r="D158" t="s">
        <v>569</v>
      </c>
      <c r="E158" s="43">
        <v>182.9</v>
      </c>
      <c r="F158">
        <v>0</v>
      </c>
      <c r="G158">
        <v>169</v>
      </c>
      <c r="H158" t="s">
        <v>811</v>
      </c>
      <c r="I158" s="43">
        <v>0</v>
      </c>
      <c r="J158">
        <v>0</v>
      </c>
      <c r="K158">
        <v>0</v>
      </c>
      <c r="M158" s="43"/>
    </row>
    <row r="159" spans="1:13">
      <c r="A159" t="s">
        <v>812</v>
      </c>
      <c r="B159" t="s">
        <v>813</v>
      </c>
      <c r="C159" t="s">
        <v>754</v>
      </c>
      <c r="D159" t="s">
        <v>813</v>
      </c>
      <c r="E159" s="43">
        <v>0</v>
      </c>
      <c r="F159">
        <v>300</v>
      </c>
      <c r="G159">
        <v>300</v>
      </c>
      <c r="H159" t="s">
        <v>763</v>
      </c>
      <c r="I159" s="43">
        <v>208.4</v>
      </c>
      <c r="J159">
        <v>300</v>
      </c>
      <c r="K159">
        <v>300</v>
      </c>
      <c r="M159" s="43"/>
    </row>
    <row r="160" spans="1:13">
      <c r="A160" t="s">
        <v>266</v>
      </c>
      <c r="B160" t="s">
        <v>814</v>
      </c>
      <c r="C160" t="s">
        <v>754</v>
      </c>
      <c r="D160" t="s">
        <v>757</v>
      </c>
      <c r="E160" s="43">
        <v>71.8</v>
      </c>
      <c r="F160">
        <v>300</v>
      </c>
      <c r="G160">
        <v>300</v>
      </c>
      <c r="H160" t="s">
        <v>736</v>
      </c>
      <c r="I160" s="43">
        <v>187.3</v>
      </c>
      <c r="J160">
        <v>300</v>
      </c>
      <c r="K160">
        <v>300</v>
      </c>
      <c r="M160" s="43"/>
    </row>
    <row r="161" spans="5:9">
      <c r="E161" s="43"/>
      <c r="I161" s="43"/>
    </row>
  </sheetData>
  <autoFilter ref="A2:K161" xr:uid="{55394046-DE6B-4A0E-966C-30ABEB7666AF}"/>
  <mergeCells count="1">
    <mergeCell ref="A1:K1"/>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A52670-207D-4110-A957-337616E26085}">
  <sheetPr codeName="Sheet5">
    <tabColor theme="3" tint="0.89999084444715716"/>
  </sheetPr>
  <dimension ref="B2:O36"/>
  <sheetViews>
    <sheetView zoomScale="85" zoomScaleNormal="85" workbookViewId="0">
      <selection activeCell="B2" sqref="B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815</v>
      </c>
      <c r="D2" s="9" t="s">
        <v>41</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3" spans="2:15">
      <c r="B33" s="7"/>
      <c r="C33" s="7"/>
      <c r="D33" s="7"/>
      <c r="E33" s="7"/>
      <c r="F33" s="7"/>
      <c r="G33" s="7"/>
      <c r="H33" s="7"/>
      <c r="I33" s="7"/>
      <c r="J33" s="7"/>
      <c r="K33" s="7"/>
      <c r="L33" s="7"/>
      <c r="M33" s="7"/>
      <c r="N33" s="7"/>
      <c r="O33" s="7"/>
    </row>
    <row r="34" spans="2:15">
      <c r="B34" s="7"/>
      <c r="C34" s="7"/>
      <c r="D34" s="7"/>
      <c r="E34" s="7"/>
      <c r="F34" s="7"/>
      <c r="G34" s="7"/>
      <c r="H34" s="7"/>
      <c r="I34" s="7"/>
      <c r="J34" s="7"/>
      <c r="K34" s="7"/>
      <c r="L34" s="7"/>
      <c r="M34" s="7"/>
      <c r="N34" s="7"/>
      <c r="O34" s="7"/>
    </row>
    <row r="35" spans="2:15">
      <c r="B35" s="7"/>
      <c r="C35" s="7"/>
      <c r="D35" s="7"/>
      <c r="E35" s="7"/>
      <c r="F35" s="7"/>
      <c r="G35" s="7"/>
      <c r="H35" s="7"/>
      <c r="I35" s="7"/>
      <c r="J35" s="7"/>
      <c r="K35" s="7"/>
      <c r="L35" s="7"/>
      <c r="M35" s="7"/>
      <c r="N35" s="7"/>
      <c r="O35" s="7"/>
    </row>
    <row r="36" spans="2:15">
      <c r="B36" s="7"/>
      <c r="C36" s="7"/>
      <c r="D36" s="7"/>
      <c r="E36" s="7"/>
      <c r="F36" s="7"/>
      <c r="G36" s="7"/>
      <c r="H36" s="7"/>
      <c r="I36" s="7"/>
      <c r="J36" s="7"/>
      <c r="K36" s="7"/>
      <c r="L36" s="7"/>
      <c r="M36" s="7"/>
      <c r="N36" s="7"/>
      <c r="O36" s="7"/>
    </row>
  </sheetData>
  <pageMargins left="0.7" right="0.7" top="0.75" bottom="0.75" header="0.3" footer="0.3"/>
  <pageSetup paperSize="9" orientation="portrait" verticalDpi="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1E7ADF-EE36-4173-9597-C1F3FB2C420B}">
  <sheetPr>
    <tabColor theme="3" tint="0.89999084444715716"/>
  </sheetPr>
  <dimension ref="B2:AN54"/>
  <sheetViews>
    <sheetView topLeftCell="B21" zoomScaleNormal="100" workbookViewId="0">
      <selection activeCell="K48" sqref="K48"/>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9" ht="21">
      <c r="B2" s="10" t="s">
        <v>816</v>
      </c>
      <c r="D2" s="9" t="s">
        <v>42</v>
      </c>
    </row>
    <row r="5" spans="2:9">
      <c r="B5" s="7"/>
      <c r="C5" s="7"/>
      <c r="D5" s="7"/>
      <c r="E5" s="7"/>
      <c r="F5" s="7"/>
      <c r="G5" s="7"/>
      <c r="H5" s="7"/>
      <c r="I5" s="7"/>
    </row>
    <row r="6" spans="2:9">
      <c r="B6" s="7"/>
      <c r="C6" s="7"/>
      <c r="D6" s="7"/>
      <c r="E6" s="7"/>
      <c r="F6" s="7"/>
      <c r="G6" s="7"/>
      <c r="H6" s="7"/>
      <c r="I6" s="7"/>
    </row>
    <row r="7" spans="2:9">
      <c r="B7" s="7"/>
      <c r="C7" s="7"/>
      <c r="D7" s="7"/>
      <c r="E7" s="7"/>
      <c r="F7" s="7"/>
      <c r="G7" s="7"/>
      <c r="H7" s="7"/>
      <c r="I7" s="7"/>
    </row>
    <row r="8" spans="2:9">
      <c r="B8" s="7"/>
      <c r="C8" s="7"/>
      <c r="D8" s="7"/>
      <c r="E8" s="7"/>
      <c r="F8" s="7"/>
      <c r="G8" s="7"/>
      <c r="H8" s="7"/>
      <c r="I8" s="7"/>
    </row>
    <row r="9" spans="2:9">
      <c r="B9" s="7"/>
      <c r="C9" s="7"/>
      <c r="D9" s="7"/>
      <c r="E9" s="7"/>
      <c r="F9" s="7"/>
      <c r="G9" s="7"/>
      <c r="H9" s="7"/>
      <c r="I9" s="7"/>
    </row>
    <row r="10" spans="2:9">
      <c r="B10" s="7"/>
      <c r="C10" s="7"/>
      <c r="D10" s="7"/>
      <c r="E10" s="7"/>
      <c r="F10" s="7"/>
      <c r="G10" s="7"/>
      <c r="H10" s="7"/>
      <c r="I10" s="7"/>
    </row>
    <row r="11" spans="2:9">
      <c r="B11" s="7"/>
      <c r="C11" s="7"/>
      <c r="D11" s="7"/>
      <c r="E11" s="7"/>
      <c r="F11" s="7"/>
      <c r="G11" s="7"/>
      <c r="H11" s="7"/>
      <c r="I11" s="7"/>
    </row>
    <row r="12" spans="2:9">
      <c r="B12" s="7"/>
      <c r="C12" s="7"/>
      <c r="D12" s="7"/>
      <c r="E12" s="7"/>
      <c r="F12" s="7"/>
      <c r="G12" s="7"/>
      <c r="H12" s="7"/>
      <c r="I12" s="7"/>
    </row>
    <row r="13" spans="2:9">
      <c r="B13" s="7"/>
      <c r="C13" s="7"/>
      <c r="D13" s="7"/>
      <c r="E13" s="7"/>
      <c r="F13" s="7"/>
      <c r="G13" s="7"/>
      <c r="H13" s="7"/>
      <c r="I13" s="7"/>
    </row>
    <row r="14" spans="2:9">
      <c r="B14" s="7"/>
      <c r="C14" s="7"/>
      <c r="D14" s="7"/>
      <c r="E14" s="7"/>
      <c r="F14" s="7"/>
      <c r="G14" s="7"/>
      <c r="H14" s="7"/>
      <c r="I14" s="7"/>
    </row>
    <row r="15" spans="2:9">
      <c r="B15" s="7"/>
      <c r="C15" s="7"/>
      <c r="D15" s="7"/>
      <c r="E15" s="7"/>
      <c r="F15" s="7"/>
      <c r="G15" s="7"/>
      <c r="H15" s="7"/>
      <c r="I15" s="7"/>
    </row>
    <row r="16" spans="2:9">
      <c r="B16" s="7"/>
      <c r="C16" s="7"/>
      <c r="D16" s="7"/>
      <c r="E16" s="7"/>
      <c r="F16" s="7"/>
      <c r="G16" s="7"/>
      <c r="H16" s="7"/>
      <c r="I16" s="7"/>
    </row>
    <row r="17" spans="2:9">
      <c r="B17" s="7"/>
      <c r="C17" s="7"/>
      <c r="D17" s="7"/>
      <c r="E17" s="7"/>
      <c r="F17" s="7"/>
      <c r="G17" s="7"/>
      <c r="H17" s="7"/>
      <c r="I17" s="7"/>
    </row>
    <row r="18" spans="2:9">
      <c r="B18" s="7"/>
      <c r="C18" s="7"/>
      <c r="D18" s="7"/>
      <c r="E18" s="7"/>
      <c r="F18" s="7"/>
      <c r="G18" s="7"/>
      <c r="H18" s="7"/>
      <c r="I18" s="7"/>
    </row>
    <row r="19" spans="2:9">
      <c r="B19" s="7"/>
      <c r="C19" s="7"/>
      <c r="D19" s="7"/>
      <c r="E19" s="7"/>
      <c r="F19" s="7"/>
      <c r="G19" s="7"/>
      <c r="H19" s="7"/>
      <c r="I19" s="7"/>
    </row>
    <row r="20" spans="2:9">
      <c r="B20" s="7"/>
      <c r="C20" s="7"/>
      <c r="D20" s="7"/>
      <c r="E20" s="7"/>
      <c r="F20" s="7"/>
      <c r="G20" s="7"/>
      <c r="H20" s="7"/>
      <c r="I20" s="7"/>
    </row>
    <row r="21" spans="2:9">
      <c r="B21" s="7"/>
      <c r="C21" s="7"/>
      <c r="D21" s="7"/>
      <c r="E21" s="7"/>
      <c r="F21" s="7"/>
      <c r="G21" s="7"/>
      <c r="H21" s="7"/>
      <c r="I21" s="7"/>
    </row>
    <row r="22" spans="2:9">
      <c r="B22" s="7"/>
      <c r="C22" s="7"/>
      <c r="D22" s="7"/>
      <c r="E22" s="7"/>
      <c r="F22" s="7"/>
      <c r="G22" s="7"/>
      <c r="H22" s="7"/>
      <c r="I22" s="7"/>
    </row>
    <row r="23" spans="2:9">
      <c r="B23" s="7"/>
      <c r="C23" s="7"/>
      <c r="D23" s="7"/>
      <c r="E23" s="7"/>
      <c r="F23" s="7"/>
      <c r="G23" s="7"/>
      <c r="H23" s="7"/>
      <c r="I23" s="7"/>
    </row>
    <row r="24" spans="2:9">
      <c r="B24" s="7"/>
      <c r="C24" s="7"/>
      <c r="D24" s="7"/>
      <c r="E24" s="7"/>
      <c r="F24" s="7"/>
      <c r="G24" s="7"/>
      <c r="H24" s="7"/>
      <c r="I24" s="7"/>
    </row>
    <row r="25" spans="2:9">
      <c r="B25" s="7"/>
      <c r="C25" s="7"/>
      <c r="D25" s="7"/>
      <c r="E25" s="7"/>
      <c r="F25" s="7"/>
      <c r="G25" s="7"/>
      <c r="H25" s="7"/>
      <c r="I25" s="7"/>
    </row>
    <row r="26" spans="2:9">
      <c r="B26" s="7"/>
      <c r="C26" s="7"/>
      <c r="D26" s="7"/>
      <c r="E26" s="7"/>
      <c r="F26" s="7"/>
      <c r="G26" s="7"/>
      <c r="H26" s="7"/>
      <c r="I26" s="7"/>
    </row>
    <row r="27" spans="2:9">
      <c r="B27" s="7"/>
      <c r="C27" s="7"/>
      <c r="D27" s="7"/>
      <c r="E27" s="7"/>
      <c r="F27" s="7"/>
      <c r="G27" s="7"/>
      <c r="H27" s="7"/>
      <c r="I27" s="7"/>
    </row>
    <row r="28" spans="2:9">
      <c r="B28" s="7"/>
      <c r="C28" s="7"/>
      <c r="D28" s="7"/>
      <c r="E28" s="7"/>
      <c r="F28" s="7"/>
      <c r="G28" s="7"/>
      <c r="H28" s="7"/>
      <c r="I28" s="7"/>
    </row>
    <row r="29" spans="2:9">
      <c r="B29" s="7"/>
      <c r="C29" s="7"/>
      <c r="D29" s="7"/>
      <c r="E29" s="7"/>
      <c r="F29" s="7"/>
      <c r="G29" s="7"/>
      <c r="H29" s="7"/>
      <c r="I29" s="7"/>
    </row>
    <row r="30" spans="2:9">
      <c r="B30" s="7"/>
      <c r="C30" s="7"/>
      <c r="D30" s="7"/>
      <c r="E30" s="7"/>
      <c r="F30" s="7"/>
      <c r="G30" s="7"/>
      <c r="H30" s="7"/>
      <c r="I30" s="7"/>
    </row>
    <row r="31" spans="2:9">
      <c r="B31" s="7"/>
      <c r="C31" s="7"/>
      <c r="D31" s="7"/>
      <c r="E31" s="7"/>
      <c r="F31" s="7"/>
      <c r="G31" s="7"/>
      <c r="H31" s="7"/>
      <c r="I31" s="7"/>
    </row>
    <row r="32" spans="2:9">
      <c r="B32" s="7"/>
      <c r="C32" s="7"/>
      <c r="D32" s="7"/>
      <c r="E32" s="7"/>
      <c r="F32" s="7"/>
      <c r="G32" s="7"/>
      <c r="H32" s="7"/>
      <c r="I32" s="7"/>
    </row>
    <row r="33" spans="2:9">
      <c r="B33" s="7"/>
      <c r="C33" s="7"/>
      <c r="D33" s="7"/>
      <c r="E33" s="7"/>
      <c r="F33" s="7"/>
      <c r="G33" s="7"/>
      <c r="H33" s="7"/>
      <c r="I33" s="7"/>
    </row>
    <row r="34" spans="2:9">
      <c r="B34" s="7"/>
      <c r="C34" s="7"/>
      <c r="D34" s="7"/>
      <c r="E34" s="7"/>
      <c r="F34" s="7"/>
      <c r="G34" s="7"/>
      <c r="H34" s="7"/>
      <c r="I34" s="7"/>
    </row>
    <row r="35" spans="2:9">
      <c r="B35" s="7"/>
      <c r="C35" s="7"/>
      <c r="D35" s="7"/>
      <c r="E35" s="7"/>
      <c r="F35" s="7"/>
      <c r="G35" s="7"/>
      <c r="H35" s="7"/>
      <c r="I35" s="7"/>
    </row>
    <row r="36" spans="2:9">
      <c r="B36" s="7"/>
      <c r="C36" s="7"/>
      <c r="D36" s="7"/>
      <c r="E36" s="7"/>
      <c r="F36" s="7"/>
      <c r="G36" s="7"/>
      <c r="H36" s="7"/>
      <c r="I36" s="7"/>
    </row>
    <row r="37" spans="2:9">
      <c r="B37" s="7"/>
      <c r="C37" s="7"/>
      <c r="D37" s="7"/>
      <c r="E37" s="7"/>
      <c r="F37" s="7"/>
      <c r="G37" s="7"/>
      <c r="H37" s="7"/>
      <c r="I37" s="7"/>
    </row>
    <row r="38" spans="2:9">
      <c r="B38" s="7"/>
      <c r="C38" s="7"/>
      <c r="D38" s="7"/>
      <c r="E38" s="7"/>
      <c r="F38" s="7"/>
      <c r="G38" s="7"/>
      <c r="H38" s="7"/>
      <c r="I38" s="7"/>
    </row>
    <row r="39" spans="2:9">
      <c r="B39" s="7"/>
      <c r="C39" s="7"/>
      <c r="D39" s="7"/>
      <c r="E39" s="7"/>
      <c r="F39" s="7"/>
      <c r="G39" s="7"/>
      <c r="H39" s="7"/>
      <c r="I39" s="7"/>
    </row>
    <row r="40" spans="2:9">
      <c r="B40" s="7"/>
      <c r="C40" s="7"/>
      <c r="D40" s="7"/>
      <c r="E40" s="7"/>
      <c r="F40" s="7"/>
      <c r="G40" s="7"/>
      <c r="H40" s="7"/>
      <c r="I40" s="7"/>
    </row>
    <row r="41" spans="2:9">
      <c r="B41" s="7"/>
      <c r="C41" s="7"/>
      <c r="D41" s="7"/>
      <c r="E41" s="7"/>
      <c r="F41" s="7"/>
      <c r="G41" s="7"/>
      <c r="H41" s="7"/>
      <c r="I41" s="7"/>
    </row>
    <row r="42" spans="2:9">
      <c r="B42" s="7"/>
      <c r="C42" s="7"/>
      <c r="D42" s="7"/>
      <c r="E42" s="7"/>
      <c r="F42" s="7"/>
      <c r="G42" s="7"/>
      <c r="H42" s="7"/>
      <c r="I42" s="7"/>
    </row>
    <row r="43" spans="2:9">
      <c r="B43" s="7"/>
      <c r="C43" s="7"/>
      <c r="D43" s="7"/>
      <c r="E43" s="7"/>
      <c r="F43" s="7"/>
      <c r="G43" s="7"/>
      <c r="H43" s="7"/>
      <c r="I43" s="7"/>
    </row>
    <row r="44" spans="2:9">
      <c r="B44" s="7"/>
      <c r="C44" s="7"/>
      <c r="D44" s="7"/>
      <c r="E44" s="7"/>
      <c r="F44" s="7"/>
      <c r="G44" s="7"/>
      <c r="H44" s="7"/>
      <c r="I44" s="7"/>
    </row>
    <row r="45" spans="2:9">
      <c r="B45" s="7"/>
      <c r="C45" s="7"/>
      <c r="D45" s="7"/>
      <c r="E45" s="7"/>
      <c r="F45" s="7"/>
      <c r="G45" s="7"/>
      <c r="H45" s="7"/>
      <c r="I45" s="7"/>
    </row>
    <row r="46" spans="2:9">
      <c r="B46" s="7"/>
      <c r="C46" s="7"/>
      <c r="D46" s="7"/>
      <c r="E46" s="7"/>
      <c r="F46" s="7"/>
      <c r="G46" s="7"/>
      <c r="H46" s="7"/>
      <c r="I46" s="7"/>
    </row>
    <row r="47" spans="2:9">
      <c r="B47" s="7"/>
      <c r="C47" s="7"/>
      <c r="D47" s="7"/>
      <c r="E47" s="7"/>
      <c r="F47" s="7"/>
      <c r="G47" s="7"/>
      <c r="H47" s="7"/>
      <c r="I47" s="7"/>
    </row>
    <row r="48" spans="2:9">
      <c r="B48" s="7"/>
      <c r="C48" s="7"/>
      <c r="D48" s="7"/>
      <c r="E48" s="7"/>
      <c r="F48" s="7"/>
      <c r="G48" s="7"/>
      <c r="H48" s="7"/>
      <c r="I48" s="7"/>
    </row>
    <row r="52" spans="2:40">
      <c r="B52" s="34" t="s">
        <v>817</v>
      </c>
      <c r="C52" s="34"/>
      <c r="D52" s="34"/>
      <c r="E52" s="34"/>
      <c r="F52" s="34"/>
      <c r="G52" s="34"/>
      <c r="H52" s="34"/>
      <c r="I52" s="34"/>
      <c r="J52" s="34"/>
      <c r="K52" s="34"/>
      <c r="L52" s="34"/>
      <c r="M52" s="34"/>
      <c r="N52" s="34"/>
      <c r="O52" s="34"/>
      <c r="P52" s="34"/>
      <c r="Q52" s="34"/>
      <c r="R52" s="34"/>
      <c r="S52" s="34"/>
      <c r="T52" s="34"/>
      <c r="U52" s="34"/>
      <c r="V52" s="34"/>
      <c r="W52" s="34"/>
      <c r="X52" s="34"/>
      <c r="Y52" s="34"/>
      <c r="Z52" s="48"/>
      <c r="AA52" s="48"/>
      <c r="AB52" s="48"/>
      <c r="AC52" s="48"/>
      <c r="AD52" s="48"/>
      <c r="AE52" s="48"/>
      <c r="AF52" s="48"/>
      <c r="AG52" s="48"/>
      <c r="AH52" s="48"/>
      <c r="AI52" s="48"/>
      <c r="AJ52" s="48"/>
      <c r="AK52" s="48"/>
      <c r="AL52" s="48"/>
      <c r="AM52" s="48"/>
      <c r="AN52" s="48"/>
    </row>
    <row r="53" spans="2:40">
      <c r="B53" s="47"/>
      <c r="C53" s="47"/>
      <c r="D53" s="47"/>
      <c r="E53" s="47"/>
      <c r="F53" s="47"/>
      <c r="G53" s="47"/>
      <c r="H53" s="47"/>
      <c r="I53" s="47"/>
      <c r="J53" s="47"/>
      <c r="K53" s="47"/>
      <c r="L53" s="47"/>
      <c r="M53" s="47"/>
      <c r="N53" s="47"/>
      <c r="O53" s="47"/>
      <c r="P53" s="47"/>
      <c r="Q53" s="47"/>
      <c r="R53" s="47"/>
      <c r="S53" s="47"/>
      <c r="T53" s="47"/>
      <c r="U53" s="47"/>
      <c r="V53" s="47"/>
      <c r="W53" s="47"/>
      <c r="X53" s="47"/>
      <c r="Y53" s="47"/>
    </row>
    <row r="54" spans="2:40">
      <c r="B54" s="34" t="s">
        <v>818</v>
      </c>
      <c r="C54" s="34"/>
      <c r="D54" s="34"/>
      <c r="E54" s="34"/>
      <c r="F54" s="34"/>
      <c r="G54" s="34"/>
      <c r="H54" s="34"/>
      <c r="I54" s="34"/>
      <c r="J54" s="34"/>
      <c r="K54" s="34"/>
      <c r="L54" s="34"/>
      <c r="M54" s="34"/>
      <c r="N54" s="34"/>
      <c r="O54" s="34"/>
      <c r="P54" s="39"/>
      <c r="Q54" s="39"/>
      <c r="R54" s="39"/>
      <c r="S54" s="39"/>
      <c r="T54" s="39"/>
      <c r="U54" s="39"/>
      <c r="V54" s="39"/>
      <c r="W54" s="39"/>
      <c r="X54" s="39"/>
      <c r="Y54" s="39"/>
    </row>
  </sheetData>
  <pageMargins left="0.7" right="0.7" top="0.75" bottom="0.75" header="0.3" footer="0.3"/>
  <pageSetup paperSize="9" orientation="portrait" verticalDpi="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55ECD6-B2E2-41F0-915A-E6563F02C5CF}">
  <sheetPr>
    <tabColor theme="3" tint="0.89999084444715716"/>
  </sheetPr>
  <dimension ref="B2:Q135"/>
  <sheetViews>
    <sheetView topLeftCell="A83" zoomScale="70" zoomScaleNormal="70" workbookViewId="0">
      <selection activeCell="Z113" sqref="Z113"/>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7" ht="21">
      <c r="B2" s="10" t="s">
        <v>819</v>
      </c>
      <c r="D2" s="9" t="s">
        <v>820</v>
      </c>
    </row>
    <row r="5" spans="2:17">
      <c r="B5" s="7"/>
      <c r="C5" s="7"/>
      <c r="D5" s="7"/>
      <c r="E5" s="7"/>
      <c r="F5" s="7"/>
      <c r="G5" s="7"/>
      <c r="H5" s="7"/>
      <c r="I5" s="7"/>
      <c r="J5" s="7"/>
      <c r="K5" s="7"/>
      <c r="L5" s="7"/>
      <c r="M5" s="7"/>
      <c r="N5" s="7"/>
      <c r="O5" s="7"/>
      <c r="P5" s="7"/>
      <c r="Q5" s="7"/>
    </row>
    <row r="6" spans="2:17">
      <c r="B6" s="7"/>
      <c r="C6" s="7"/>
      <c r="D6" s="7"/>
      <c r="E6" s="7"/>
      <c r="F6" s="7"/>
      <c r="G6" s="7"/>
      <c r="H6" s="7"/>
      <c r="I6" s="7"/>
      <c r="J6" s="7"/>
      <c r="K6" s="7"/>
      <c r="L6" s="7"/>
      <c r="M6" s="7"/>
      <c r="N6" s="7"/>
      <c r="O6" s="7"/>
      <c r="P6" s="7"/>
      <c r="Q6" s="7"/>
    </row>
    <row r="7" spans="2:17">
      <c r="B7" s="7"/>
      <c r="C7" s="7"/>
      <c r="D7" s="7"/>
      <c r="E7" s="7"/>
      <c r="F7" s="7"/>
      <c r="G7" s="7"/>
      <c r="H7" s="7"/>
      <c r="I7" s="7"/>
      <c r="J7" s="7"/>
      <c r="K7" s="7"/>
      <c r="L7" s="7"/>
      <c r="M7" s="7"/>
      <c r="N7" s="7"/>
      <c r="O7" s="7"/>
      <c r="P7" s="7"/>
      <c r="Q7" s="7"/>
    </row>
    <row r="8" spans="2:17">
      <c r="B8" s="7"/>
      <c r="C8" s="7"/>
      <c r="D8" s="7"/>
      <c r="E8" s="7"/>
      <c r="F8" s="7"/>
      <c r="G8" s="7"/>
      <c r="H8" s="7"/>
      <c r="I8" s="7"/>
      <c r="J8" s="7"/>
      <c r="K8" s="7"/>
      <c r="L8" s="7"/>
      <c r="M8" s="7"/>
      <c r="N8" s="7"/>
      <c r="O8" s="7"/>
      <c r="P8" s="7"/>
      <c r="Q8" s="7"/>
    </row>
    <row r="9" spans="2:17">
      <c r="B9" s="7"/>
      <c r="C9" s="7"/>
      <c r="D9" s="7"/>
      <c r="E9" s="7"/>
      <c r="F9" s="7"/>
      <c r="G9" s="7"/>
      <c r="H9" s="7"/>
      <c r="I9" s="7"/>
      <c r="J9" s="7"/>
      <c r="K9" s="7"/>
      <c r="L9" s="7"/>
      <c r="M9" s="7"/>
      <c r="N9" s="7"/>
      <c r="O9" s="7"/>
      <c r="P9" s="7"/>
      <c r="Q9" s="7"/>
    </row>
    <row r="10" spans="2:17">
      <c r="B10" s="7"/>
      <c r="C10" s="7"/>
      <c r="D10" s="7"/>
      <c r="E10" s="7"/>
      <c r="F10" s="7"/>
      <c r="G10" s="7"/>
      <c r="H10" s="7"/>
      <c r="I10" s="7"/>
      <c r="J10" s="7"/>
      <c r="K10" s="7"/>
      <c r="L10" s="7"/>
      <c r="M10" s="7"/>
      <c r="N10" s="7"/>
      <c r="O10" s="7"/>
      <c r="P10" s="7"/>
      <c r="Q10" s="7"/>
    </row>
    <row r="11" spans="2:17">
      <c r="B11" s="7"/>
      <c r="C11" s="7"/>
      <c r="D11" s="7"/>
      <c r="E11" s="7"/>
      <c r="F11" s="7"/>
      <c r="G11" s="7"/>
      <c r="H11" s="7"/>
      <c r="I11" s="7"/>
      <c r="J11" s="7"/>
      <c r="K11" s="7"/>
      <c r="L11" s="7"/>
      <c r="M11" s="7"/>
      <c r="N11" s="7"/>
      <c r="O11" s="7"/>
      <c r="P11" s="7"/>
      <c r="Q11" s="7"/>
    </row>
    <row r="12" spans="2:17">
      <c r="B12" s="7"/>
      <c r="C12" s="7"/>
      <c r="D12" s="7"/>
      <c r="E12" s="7"/>
      <c r="F12" s="7"/>
      <c r="G12" s="7"/>
      <c r="H12" s="7"/>
      <c r="I12" s="7"/>
      <c r="J12" s="7"/>
      <c r="K12" s="7"/>
      <c r="L12" s="7"/>
      <c r="M12" s="7"/>
      <c r="N12" s="7"/>
      <c r="O12" s="7"/>
      <c r="P12" s="7"/>
      <c r="Q12" s="7"/>
    </row>
    <row r="13" spans="2:17">
      <c r="B13" s="7"/>
      <c r="C13" s="7"/>
      <c r="D13" s="7"/>
      <c r="E13" s="7"/>
      <c r="F13" s="7"/>
      <c r="G13" s="7"/>
      <c r="H13" s="7"/>
      <c r="I13" s="7"/>
      <c r="J13" s="7"/>
      <c r="K13" s="7"/>
      <c r="L13" s="7"/>
      <c r="M13" s="7"/>
      <c r="N13" s="7"/>
      <c r="O13" s="7"/>
      <c r="P13" s="7"/>
      <c r="Q13" s="7"/>
    </row>
    <row r="14" spans="2:17">
      <c r="B14" s="7"/>
      <c r="C14" s="7"/>
      <c r="D14" s="7"/>
      <c r="E14" s="7"/>
      <c r="F14" s="7"/>
      <c r="G14" s="7"/>
      <c r="H14" s="7"/>
      <c r="I14" s="7"/>
      <c r="J14" s="7"/>
      <c r="K14" s="7"/>
      <c r="L14" s="7"/>
      <c r="M14" s="7"/>
      <c r="N14" s="7"/>
      <c r="O14" s="7"/>
      <c r="P14" s="7"/>
      <c r="Q14" s="7"/>
    </row>
    <row r="15" spans="2:17">
      <c r="B15" s="7"/>
      <c r="C15" s="7"/>
      <c r="D15" s="7"/>
      <c r="E15" s="7"/>
      <c r="F15" s="7"/>
      <c r="G15" s="7"/>
      <c r="H15" s="7"/>
      <c r="I15" s="7"/>
      <c r="J15" s="7"/>
      <c r="K15" s="7"/>
      <c r="L15" s="7"/>
      <c r="M15" s="7"/>
      <c r="N15" s="7"/>
      <c r="O15" s="7"/>
      <c r="P15" s="7"/>
      <c r="Q15" s="7"/>
    </row>
    <row r="16" spans="2:17">
      <c r="B16" s="7"/>
      <c r="C16" s="7"/>
      <c r="D16" s="7"/>
      <c r="E16" s="7"/>
      <c r="F16" s="7"/>
      <c r="G16" s="7"/>
      <c r="H16" s="7"/>
      <c r="I16" s="7"/>
      <c r="J16" s="7"/>
      <c r="K16" s="7"/>
      <c r="L16" s="7"/>
      <c r="M16" s="7"/>
      <c r="N16" s="7"/>
      <c r="O16" s="7"/>
      <c r="P16" s="7"/>
      <c r="Q16" s="7"/>
    </row>
    <row r="17" spans="2:17">
      <c r="B17" s="7"/>
      <c r="C17" s="7"/>
      <c r="D17" s="7"/>
      <c r="E17" s="7"/>
      <c r="F17" s="7"/>
      <c r="G17" s="7"/>
      <c r="H17" s="7"/>
      <c r="I17" s="7"/>
      <c r="J17" s="7"/>
      <c r="K17" s="7"/>
      <c r="L17" s="7"/>
      <c r="M17" s="7"/>
      <c r="N17" s="7"/>
      <c r="O17" s="7"/>
      <c r="P17" s="7"/>
      <c r="Q17" s="7"/>
    </row>
    <row r="18" spans="2:17">
      <c r="B18" s="7"/>
      <c r="C18" s="7"/>
      <c r="D18" s="7"/>
      <c r="E18" s="7"/>
      <c r="F18" s="7"/>
      <c r="G18" s="7"/>
      <c r="H18" s="7"/>
      <c r="I18" s="7"/>
      <c r="J18" s="7"/>
      <c r="K18" s="7"/>
      <c r="L18" s="7"/>
      <c r="M18" s="7"/>
      <c r="N18" s="7"/>
      <c r="O18" s="7"/>
      <c r="P18" s="7"/>
      <c r="Q18" s="7"/>
    </row>
    <row r="19" spans="2:17">
      <c r="B19" s="7"/>
      <c r="C19" s="7"/>
      <c r="D19" s="7"/>
      <c r="E19" s="7"/>
      <c r="F19" s="7"/>
      <c r="G19" s="7"/>
      <c r="H19" s="7"/>
      <c r="I19" s="7"/>
      <c r="J19" s="7"/>
      <c r="K19" s="7"/>
      <c r="L19" s="7"/>
      <c r="M19" s="7"/>
      <c r="N19" s="7"/>
      <c r="O19" s="7"/>
      <c r="P19" s="7"/>
      <c r="Q19" s="7"/>
    </row>
    <row r="20" spans="2:17">
      <c r="B20" s="7"/>
      <c r="C20" s="7"/>
      <c r="D20" s="7"/>
      <c r="E20" s="7"/>
      <c r="F20" s="7"/>
      <c r="G20" s="7"/>
      <c r="H20" s="7"/>
      <c r="I20" s="7"/>
      <c r="J20" s="7"/>
      <c r="K20" s="7"/>
      <c r="L20" s="7"/>
      <c r="M20" s="7"/>
      <c r="N20" s="7"/>
      <c r="O20" s="7"/>
      <c r="P20" s="7"/>
      <c r="Q20" s="7"/>
    </row>
    <row r="21" spans="2:17">
      <c r="B21" s="7"/>
      <c r="C21" s="7"/>
      <c r="D21" s="7"/>
      <c r="E21" s="7"/>
      <c r="F21" s="7"/>
      <c r="G21" s="7"/>
      <c r="H21" s="7"/>
      <c r="I21" s="7"/>
      <c r="J21" s="7"/>
      <c r="K21" s="7"/>
      <c r="L21" s="7"/>
      <c r="M21" s="7"/>
      <c r="N21" s="7"/>
      <c r="O21" s="7"/>
      <c r="P21" s="7"/>
      <c r="Q21" s="7"/>
    </row>
    <row r="22" spans="2:17">
      <c r="B22" s="7"/>
      <c r="C22" s="7"/>
      <c r="D22" s="7"/>
      <c r="E22" s="7"/>
      <c r="F22" s="7"/>
      <c r="G22" s="7"/>
      <c r="H22" s="7"/>
      <c r="I22" s="7"/>
      <c r="J22" s="7"/>
      <c r="K22" s="7"/>
      <c r="L22" s="7"/>
      <c r="M22" s="7"/>
      <c r="N22" s="7"/>
      <c r="O22" s="7"/>
      <c r="P22" s="7"/>
      <c r="Q22" s="7"/>
    </row>
    <row r="23" spans="2:17">
      <c r="B23" s="7"/>
      <c r="C23" s="7"/>
      <c r="D23" s="7"/>
      <c r="E23" s="7"/>
      <c r="F23" s="7"/>
      <c r="G23" s="7"/>
      <c r="H23" s="7"/>
      <c r="I23" s="7"/>
      <c r="J23" s="7"/>
      <c r="K23" s="7"/>
      <c r="L23" s="7"/>
      <c r="M23" s="7"/>
      <c r="N23" s="7"/>
      <c r="O23" s="7"/>
      <c r="P23" s="7"/>
      <c r="Q23" s="7"/>
    </row>
    <row r="24" spans="2:17">
      <c r="B24" s="7"/>
      <c r="C24" s="7"/>
      <c r="D24" s="7"/>
      <c r="E24" s="7"/>
      <c r="F24" s="7"/>
      <c r="G24" s="7"/>
      <c r="H24" s="7"/>
      <c r="I24" s="7"/>
      <c r="J24" s="7"/>
      <c r="K24" s="7"/>
      <c r="L24" s="7"/>
      <c r="M24" s="7"/>
      <c r="N24" s="7"/>
      <c r="O24" s="7"/>
      <c r="P24" s="7"/>
      <c r="Q24" s="7"/>
    </row>
    <row r="25" spans="2:17">
      <c r="B25" s="7"/>
      <c r="C25" s="7"/>
      <c r="D25" s="7"/>
      <c r="E25" s="7"/>
      <c r="F25" s="7"/>
      <c r="G25" s="7"/>
      <c r="H25" s="7"/>
      <c r="I25" s="7"/>
      <c r="J25" s="7"/>
      <c r="K25" s="7"/>
      <c r="L25" s="7"/>
      <c r="M25" s="7"/>
      <c r="N25" s="7"/>
      <c r="O25" s="7"/>
      <c r="P25" s="7"/>
      <c r="Q25" s="7"/>
    </row>
    <row r="26" spans="2:17">
      <c r="B26" s="7"/>
      <c r="C26" s="7"/>
      <c r="D26" s="7"/>
      <c r="E26" s="7"/>
      <c r="F26" s="7"/>
      <c r="G26" s="7"/>
      <c r="H26" s="7"/>
      <c r="I26" s="7"/>
      <c r="J26" s="7"/>
      <c r="K26" s="7"/>
      <c r="L26" s="7"/>
      <c r="M26" s="7"/>
      <c r="N26" s="7"/>
      <c r="O26" s="7"/>
      <c r="P26" s="7"/>
      <c r="Q26" s="7"/>
    </row>
    <row r="27" spans="2:17">
      <c r="B27" s="7"/>
      <c r="C27" s="7"/>
      <c r="D27" s="7"/>
      <c r="E27" s="7"/>
      <c r="F27" s="7"/>
      <c r="G27" s="7"/>
      <c r="H27" s="7"/>
      <c r="I27" s="7"/>
      <c r="J27" s="7"/>
      <c r="K27" s="7"/>
      <c r="L27" s="7"/>
      <c r="M27" s="7"/>
      <c r="N27" s="7"/>
      <c r="O27" s="7"/>
      <c r="P27" s="7"/>
      <c r="Q27" s="7"/>
    </row>
    <row r="28" spans="2:17">
      <c r="B28" s="7"/>
      <c r="C28" s="7"/>
      <c r="D28" s="7"/>
      <c r="E28" s="7"/>
      <c r="F28" s="7"/>
      <c r="G28" s="7"/>
      <c r="H28" s="7"/>
      <c r="I28" s="7"/>
      <c r="J28" s="7"/>
      <c r="K28" s="7"/>
      <c r="L28" s="7"/>
      <c r="M28" s="7"/>
      <c r="N28" s="7"/>
      <c r="O28" s="7"/>
      <c r="P28" s="7"/>
      <c r="Q28" s="7"/>
    </row>
    <row r="29" spans="2:17">
      <c r="B29" s="7"/>
      <c r="C29" s="7"/>
      <c r="D29" s="7"/>
      <c r="E29" s="7"/>
      <c r="F29" s="7"/>
      <c r="G29" s="7"/>
      <c r="H29" s="7"/>
      <c r="I29" s="7"/>
      <c r="J29" s="7"/>
      <c r="K29" s="7"/>
      <c r="L29" s="7"/>
      <c r="M29" s="7"/>
      <c r="N29" s="7"/>
      <c r="O29" s="7"/>
      <c r="P29" s="7"/>
      <c r="Q29" s="7"/>
    </row>
    <row r="30" spans="2:17">
      <c r="B30" s="7"/>
      <c r="C30" s="7"/>
      <c r="D30" s="7"/>
      <c r="E30" s="7"/>
      <c r="F30" s="7"/>
      <c r="G30" s="7"/>
      <c r="H30" s="7"/>
      <c r="I30" s="7"/>
      <c r="J30" s="7"/>
      <c r="K30" s="7"/>
      <c r="L30" s="7"/>
      <c r="M30" s="7"/>
      <c r="N30" s="7"/>
      <c r="O30" s="7"/>
      <c r="P30" s="7"/>
      <c r="Q30" s="7"/>
    </row>
    <row r="31" spans="2:17">
      <c r="B31" s="7"/>
      <c r="C31" s="7"/>
      <c r="D31" s="7"/>
      <c r="E31" s="7"/>
      <c r="F31" s="7"/>
      <c r="G31" s="7"/>
      <c r="H31" s="7"/>
      <c r="I31" s="7"/>
      <c r="J31" s="7"/>
      <c r="K31" s="7"/>
      <c r="L31" s="7"/>
      <c r="M31" s="7"/>
      <c r="N31" s="7"/>
      <c r="O31" s="7"/>
      <c r="P31" s="7"/>
      <c r="Q31" s="7"/>
    </row>
    <row r="32" spans="2:17">
      <c r="B32" s="7"/>
      <c r="C32" s="7"/>
      <c r="D32" s="7"/>
      <c r="E32" s="7"/>
      <c r="F32" s="7"/>
      <c r="G32" s="7"/>
      <c r="H32" s="7"/>
      <c r="I32" s="7"/>
      <c r="J32" s="7"/>
      <c r="K32" s="7"/>
      <c r="L32" s="7"/>
      <c r="M32" s="7"/>
      <c r="N32" s="7"/>
      <c r="O32" s="7"/>
      <c r="P32" s="7"/>
      <c r="Q32" s="7"/>
    </row>
    <row r="33" spans="2:17">
      <c r="B33" s="7"/>
      <c r="C33" s="7"/>
      <c r="D33" s="7"/>
      <c r="E33" s="7"/>
      <c r="F33" s="7"/>
      <c r="G33" s="7"/>
      <c r="H33" s="7"/>
      <c r="I33" s="7"/>
      <c r="J33" s="7"/>
      <c r="K33" s="7"/>
      <c r="L33" s="7"/>
      <c r="M33" s="7"/>
      <c r="N33" s="7"/>
      <c r="O33" s="7"/>
      <c r="P33" s="7"/>
      <c r="Q33" s="7"/>
    </row>
    <row r="34" spans="2:17">
      <c r="B34" s="7"/>
      <c r="C34" s="7"/>
      <c r="D34" s="7"/>
      <c r="E34" s="7"/>
      <c r="F34" s="7"/>
      <c r="G34" s="7"/>
      <c r="H34" s="7"/>
      <c r="I34" s="7"/>
      <c r="J34" s="7"/>
      <c r="K34" s="7"/>
      <c r="L34" s="7"/>
      <c r="M34" s="7"/>
      <c r="N34" s="7"/>
      <c r="O34" s="7"/>
      <c r="P34" s="7"/>
      <c r="Q34" s="7"/>
    </row>
    <row r="35" spans="2:17">
      <c r="B35" s="7"/>
      <c r="C35" s="7"/>
      <c r="D35" s="7"/>
      <c r="E35" s="7"/>
      <c r="F35" s="7"/>
      <c r="G35" s="7"/>
      <c r="H35" s="7"/>
      <c r="I35" s="7"/>
      <c r="J35" s="7"/>
      <c r="K35" s="7"/>
      <c r="L35" s="7"/>
      <c r="M35" s="7"/>
      <c r="N35" s="7"/>
      <c r="O35" s="7"/>
      <c r="P35" s="7"/>
      <c r="Q35" s="7"/>
    </row>
    <row r="36" spans="2:17">
      <c r="B36" s="7"/>
      <c r="C36" s="7"/>
      <c r="D36" s="7"/>
      <c r="E36" s="7"/>
      <c r="F36" s="7"/>
      <c r="G36" s="7"/>
      <c r="H36" s="7"/>
      <c r="I36" s="7"/>
      <c r="J36" s="7"/>
      <c r="K36" s="7"/>
      <c r="L36" s="7"/>
      <c r="M36" s="7"/>
      <c r="N36" s="7"/>
      <c r="O36" s="7"/>
      <c r="P36" s="7"/>
      <c r="Q36" s="7"/>
    </row>
    <row r="37" spans="2:17">
      <c r="B37" s="7"/>
      <c r="C37" s="7"/>
      <c r="D37" s="7"/>
      <c r="E37" s="7"/>
      <c r="F37" s="7"/>
      <c r="G37" s="7"/>
      <c r="H37" s="7"/>
      <c r="I37" s="7"/>
      <c r="J37" s="7"/>
      <c r="K37" s="7"/>
      <c r="L37" s="7"/>
      <c r="M37" s="7"/>
      <c r="N37" s="7"/>
      <c r="O37" s="7"/>
      <c r="P37" s="7"/>
      <c r="Q37" s="7"/>
    </row>
    <row r="38" spans="2:17">
      <c r="B38" s="7"/>
      <c r="C38" s="7"/>
      <c r="D38" s="7"/>
      <c r="E38" s="7"/>
      <c r="F38" s="7"/>
      <c r="G38" s="7"/>
      <c r="H38" s="7"/>
      <c r="I38" s="7"/>
      <c r="J38" s="7"/>
      <c r="K38" s="7"/>
      <c r="L38" s="7"/>
      <c r="M38" s="7"/>
      <c r="N38" s="7"/>
      <c r="O38" s="7"/>
      <c r="P38" s="7"/>
      <c r="Q38" s="7"/>
    </row>
    <row r="39" spans="2:17">
      <c r="B39" s="7"/>
      <c r="C39" s="7"/>
      <c r="D39" s="7"/>
      <c r="E39" s="7"/>
      <c r="F39" s="7"/>
      <c r="G39" s="7"/>
      <c r="H39" s="7"/>
      <c r="I39" s="7"/>
      <c r="J39" s="7"/>
      <c r="K39" s="7"/>
      <c r="L39" s="7"/>
      <c r="M39" s="7"/>
      <c r="N39" s="7"/>
      <c r="O39" s="7"/>
      <c r="P39" s="7"/>
      <c r="Q39" s="7"/>
    </row>
    <row r="40" spans="2:17">
      <c r="B40" s="7"/>
      <c r="C40" s="7"/>
      <c r="D40" s="7"/>
      <c r="E40" s="7"/>
      <c r="F40" s="7"/>
      <c r="G40" s="7"/>
      <c r="H40" s="7"/>
      <c r="I40" s="7"/>
      <c r="J40" s="7"/>
      <c r="K40" s="7"/>
      <c r="L40" s="7"/>
      <c r="M40" s="7"/>
      <c r="N40" s="7"/>
      <c r="O40" s="7"/>
      <c r="P40" s="7"/>
      <c r="Q40" s="7"/>
    </row>
    <row r="41" spans="2:17">
      <c r="B41" s="7"/>
      <c r="C41" s="7"/>
      <c r="D41" s="7"/>
      <c r="E41" s="7"/>
      <c r="F41" s="7"/>
      <c r="G41" s="7"/>
      <c r="H41" s="7"/>
      <c r="I41" s="7"/>
      <c r="J41" s="7"/>
      <c r="K41" s="7"/>
      <c r="L41" s="7"/>
      <c r="M41" s="7"/>
      <c r="N41" s="7"/>
      <c r="O41" s="7"/>
      <c r="P41" s="7"/>
      <c r="Q41" s="7"/>
    </row>
    <row r="42" spans="2:17">
      <c r="B42" s="7"/>
      <c r="C42" s="7"/>
      <c r="D42" s="7"/>
      <c r="E42" s="7"/>
      <c r="F42" s="7"/>
      <c r="G42" s="7"/>
      <c r="H42" s="7"/>
      <c r="I42" s="7"/>
      <c r="J42" s="7"/>
      <c r="K42" s="7"/>
      <c r="L42" s="7"/>
      <c r="M42" s="7"/>
      <c r="N42" s="7"/>
      <c r="O42" s="7"/>
      <c r="P42" s="7"/>
      <c r="Q42" s="7"/>
    </row>
    <row r="43" spans="2:17">
      <c r="B43" s="7"/>
      <c r="C43" s="7"/>
      <c r="D43" s="7"/>
      <c r="E43" s="7"/>
      <c r="F43" s="7"/>
      <c r="G43" s="7"/>
      <c r="H43" s="7"/>
      <c r="I43" s="7"/>
      <c r="J43" s="7"/>
      <c r="K43" s="7"/>
      <c r="L43" s="7"/>
      <c r="M43" s="7"/>
      <c r="N43" s="7"/>
      <c r="O43" s="7"/>
      <c r="P43" s="7"/>
      <c r="Q43" s="7"/>
    </row>
    <row r="44" spans="2:17">
      <c r="B44" s="7"/>
      <c r="C44" s="7"/>
      <c r="D44" s="7"/>
      <c r="E44" s="7"/>
      <c r="F44" s="7"/>
      <c r="G44" s="7"/>
      <c r="H44" s="7"/>
      <c r="I44" s="7"/>
      <c r="J44" s="7"/>
      <c r="K44" s="7"/>
      <c r="L44" s="7"/>
      <c r="M44" s="7"/>
      <c r="N44" s="7"/>
      <c r="O44" s="7"/>
      <c r="P44" s="7"/>
      <c r="Q44" s="7"/>
    </row>
    <row r="45" spans="2:17">
      <c r="B45" s="7"/>
      <c r="C45" s="7"/>
      <c r="D45" s="7"/>
      <c r="E45" s="7"/>
      <c r="F45" s="7"/>
      <c r="G45" s="7"/>
      <c r="H45" s="7"/>
      <c r="I45" s="7"/>
      <c r="J45" s="7"/>
      <c r="K45" s="7"/>
      <c r="L45" s="7"/>
      <c r="M45" s="7"/>
      <c r="N45" s="7"/>
      <c r="O45" s="7"/>
      <c r="P45" s="7"/>
      <c r="Q45" s="7"/>
    </row>
    <row r="46" spans="2:17">
      <c r="B46" s="7"/>
      <c r="C46" s="7"/>
      <c r="D46" s="7"/>
      <c r="E46" s="7"/>
      <c r="F46" s="7"/>
      <c r="G46" s="7"/>
      <c r="H46" s="7"/>
      <c r="I46" s="7"/>
      <c r="J46" s="7"/>
      <c r="K46" s="7"/>
      <c r="L46" s="7"/>
      <c r="M46" s="7"/>
      <c r="N46" s="7"/>
      <c r="O46" s="7"/>
      <c r="P46" s="7"/>
      <c r="Q46" s="7"/>
    </row>
    <row r="47" spans="2:17">
      <c r="B47" s="7"/>
      <c r="C47" s="7"/>
      <c r="D47" s="7"/>
      <c r="E47" s="7"/>
      <c r="F47" s="7"/>
      <c r="G47" s="7"/>
      <c r="H47" s="7"/>
      <c r="I47" s="7"/>
      <c r="J47" s="7"/>
      <c r="K47" s="7"/>
      <c r="L47" s="7"/>
      <c r="M47" s="7"/>
      <c r="N47" s="7"/>
      <c r="O47" s="7"/>
      <c r="P47" s="7"/>
      <c r="Q47" s="7"/>
    </row>
    <row r="48" spans="2:17">
      <c r="B48" s="7"/>
      <c r="C48" s="7"/>
      <c r="D48" s="7"/>
      <c r="E48" s="7"/>
      <c r="F48" s="7"/>
      <c r="G48" s="7"/>
      <c r="H48" s="7"/>
      <c r="I48" s="7"/>
      <c r="J48" s="7"/>
      <c r="K48" s="7"/>
      <c r="L48" s="7"/>
      <c r="M48" s="7"/>
      <c r="N48" s="7"/>
      <c r="O48" s="7"/>
      <c r="P48" s="7"/>
      <c r="Q48" s="7"/>
    </row>
    <row r="52" spans="2:15" ht="21">
      <c r="B52" s="10" t="s">
        <v>821</v>
      </c>
      <c r="D52" s="9" t="s">
        <v>43</v>
      </c>
    </row>
    <row r="55" spans="2:15">
      <c r="B55" s="7"/>
      <c r="C55" s="7"/>
      <c r="D55" s="7"/>
      <c r="E55" s="7"/>
      <c r="F55" s="7"/>
      <c r="G55" s="7"/>
      <c r="H55" s="7"/>
      <c r="I55" s="7"/>
      <c r="J55" s="7"/>
      <c r="K55" s="7"/>
      <c r="L55" s="7"/>
      <c r="M55" s="7"/>
      <c r="N55" s="7"/>
      <c r="O55" s="7"/>
    </row>
    <row r="56" spans="2:15">
      <c r="B56" s="7"/>
      <c r="C56" s="7"/>
      <c r="D56" s="7"/>
      <c r="E56" s="7"/>
      <c r="F56" s="7"/>
      <c r="G56" s="7"/>
      <c r="H56" s="7"/>
      <c r="I56" s="7"/>
      <c r="J56" s="7"/>
      <c r="K56" s="7"/>
      <c r="L56" s="7"/>
      <c r="M56" s="7"/>
      <c r="N56" s="7"/>
      <c r="O56" s="7"/>
    </row>
    <row r="57" spans="2:15">
      <c r="B57" s="7"/>
      <c r="C57" s="7"/>
      <c r="D57" s="7"/>
      <c r="E57" s="7"/>
      <c r="F57" s="7"/>
      <c r="G57" s="7"/>
      <c r="H57" s="7"/>
      <c r="I57" s="7"/>
      <c r="J57" s="7"/>
      <c r="K57" s="7"/>
      <c r="L57" s="7"/>
      <c r="M57" s="7"/>
      <c r="N57" s="7"/>
      <c r="O57" s="7"/>
    </row>
    <row r="58" spans="2:15">
      <c r="B58" s="7"/>
      <c r="C58" s="7"/>
      <c r="D58" s="7"/>
      <c r="E58" s="7"/>
      <c r="F58" s="7"/>
      <c r="G58" s="7"/>
      <c r="H58" s="7"/>
      <c r="I58" s="7"/>
      <c r="J58" s="7"/>
      <c r="K58" s="7"/>
      <c r="L58" s="7"/>
      <c r="M58" s="7"/>
      <c r="N58" s="7"/>
      <c r="O58" s="7"/>
    </row>
    <row r="59" spans="2:15">
      <c r="B59" s="7"/>
      <c r="C59" s="7"/>
      <c r="D59" s="7"/>
      <c r="E59" s="7"/>
      <c r="F59" s="7"/>
      <c r="G59" s="7"/>
      <c r="H59" s="7"/>
      <c r="I59" s="7"/>
      <c r="J59" s="7"/>
      <c r="K59" s="7"/>
      <c r="L59" s="7"/>
      <c r="M59" s="7"/>
      <c r="N59" s="7"/>
      <c r="O59" s="7"/>
    </row>
    <row r="60" spans="2:15">
      <c r="B60" s="7"/>
      <c r="C60" s="7"/>
      <c r="D60" s="7"/>
      <c r="E60" s="7"/>
      <c r="F60" s="7"/>
      <c r="G60" s="7"/>
      <c r="H60" s="7"/>
      <c r="I60" s="7"/>
      <c r="J60" s="7"/>
      <c r="K60" s="7"/>
      <c r="L60" s="7"/>
      <c r="M60" s="7"/>
      <c r="N60" s="7"/>
      <c r="O60" s="7"/>
    </row>
    <row r="61" spans="2:15">
      <c r="B61" s="7"/>
      <c r="C61" s="7"/>
      <c r="D61" s="7"/>
      <c r="E61" s="7"/>
      <c r="F61" s="7"/>
      <c r="G61" s="7"/>
      <c r="H61" s="7"/>
      <c r="I61" s="7"/>
      <c r="J61" s="7"/>
      <c r="K61" s="7"/>
      <c r="L61" s="7"/>
      <c r="M61" s="7"/>
      <c r="N61" s="7"/>
      <c r="O61" s="7"/>
    </row>
    <row r="62" spans="2:15">
      <c r="B62" s="7"/>
      <c r="C62" s="7"/>
      <c r="D62" s="7"/>
      <c r="E62" s="7"/>
      <c r="F62" s="7"/>
      <c r="G62" s="7"/>
      <c r="H62" s="7"/>
      <c r="I62" s="7"/>
      <c r="J62" s="7"/>
      <c r="K62" s="7"/>
      <c r="L62" s="7"/>
      <c r="M62" s="7"/>
      <c r="N62" s="7"/>
      <c r="O62" s="7"/>
    </row>
    <row r="63" spans="2:15">
      <c r="B63" s="7"/>
      <c r="C63" s="7"/>
      <c r="D63" s="7"/>
      <c r="E63" s="7"/>
      <c r="F63" s="7"/>
      <c r="G63" s="7"/>
      <c r="H63" s="7"/>
      <c r="I63" s="7"/>
      <c r="J63" s="7"/>
      <c r="K63" s="7"/>
      <c r="L63" s="7"/>
      <c r="M63" s="7"/>
      <c r="N63" s="7"/>
      <c r="O63" s="7"/>
    </row>
    <row r="64" spans="2:15">
      <c r="B64" s="7"/>
      <c r="C64" s="7"/>
      <c r="D64" s="7"/>
      <c r="E64" s="7"/>
      <c r="F64" s="7"/>
      <c r="G64" s="7"/>
      <c r="H64" s="7"/>
      <c r="I64" s="7"/>
      <c r="J64" s="7"/>
      <c r="K64" s="7"/>
      <c r="L64" s="7"/>
      <c r="M64" s="7"/>
      <c r="N64" s="7"/>
      <c r="O64" s="7"/>
    </row>
    <row r="65" spans="2:15">
      <c r="B65" s="7"/>
      <c r="C65" s="7"/>
      <c r="D65" s="7"/>
      <c r="E65" s="7"/>
      <c r="F65" s="7"/>
      <c r="G65" s="7"/>
      <c r="H65" s="7"/>
      <c r="I65" s="7"/>
      <c r="J65" s="7"/>
      <c r="K65" s="7"/>
      <c r="L65" s="7"/>
      <c r="M65" s="7"/>
      <c r="N65" s="7"/>
      <c r="O65" s="7"/>
    </row>
    <row r="66" spans="2:15">
      <c r="B66" s="7"/>
      <c r="C66" s="7"/>
      <c r="D66" s="7"/>
      <c r="E66" s="7"/>
      <c r="F66" s="7"/>
      <c r="G66" s="7"/>
      <c r="H66" s="7"/>
      <c r="I66" s="7"/>
      <c r="J66" s="7"/>
      <c r="K66" s="7"/>
      <c r="L66" s="7"/>
      <c r="M66" s="7"/>
      <c r="N66" s="7"/>
      <c r="O66" s="7"/>
    </row>
    <row r="67" spans="2:15">
      <c r="B67" s="7"/>
      <c r="C67" s="7"/>
      <c r="D67" s="7"/>
      <c r="E67" s="7"/>
      <c r="F67" s="7"/>
      <c r="G67" s="7"/>
      <c r="H67" s="7"/>
      <c r="I67" s="7"/>
      <c r="J67" s="7"/>
      <c r="K67" s="7"/>
      <c r="L67" s="7"/>
      <c r="M67" s="7"/>
      <c r="N67" s="7"/>
      <c r="O67" s="7"/>
    </row>
    <row r="68" spans="2:15">
      <c r="B68" s="7"/>
      <c r="C68" s="7"/>
      <c r="D68" s="7"/>
      <c r="E68" s="7"/>
      <c r="F68" s="7"/>
      <c r="G68" s="7"/>
      <c r="H68" s="7"/>
      <c r="I68" s="7"/>
      <c r="J68" s="7"/>
      <c r="K68" s="7"/>
      <c r="L68" s="7"/>
      <c r="M68" s="7"/>
      <c r="N68" s="7"/>
      <c r="O68" s="7"/>
    </row>
    <row r="69" spans="2:15">
      <c r="B69" s="7"/>
      <c r="C69" s="7"/>
      <c r="D69" s="7"/>
      <c r="E69" s="7"/>
      <c r="F69" s="7"/>
      <c r="G69" s="7"/>
      <c r="H69" s="7"/>
      <c r="I69" s="7"/>
      <c r="J69" s="7"/>
      <c r="K69" s="7"/>
      <c r="L69" s="7"/>
      <c r="M69" s="7"/>
      <c r="N69" s="7"/>
      <c r="O69" s="7"/>
    </row>
    <row r="70" spans="2:15">
      <c r="B70" s="7"/>
      <c r="C70" s="7"/>
      <c r="D70" s="7"/>
      <c r="E70" s="7"/>
      <c r="F70" s="7"/>
      <c r="G70" s="7"/>
      <c r="H70" s="7"/>
      <c r="I70" s="7"/>
      <c r="J70" s="7"/>
      <c r="K70" s="7"/>
      <c r="L70" s="7"/>
      <c r="M70" s="7"/>
      <c r="N70" s="7"/>
      <c r="O70" s="7"/>
    </row>
    <row r="71" spans="2:15">
      <c r="B71" s="7"/>
      <c r="C71" s="7"/>
      <c r="D71" s="7"/>
      <c r="E71" s="7"/>
      <c r="F71" s="7"/>
      <c r="G71" s="7"/>
      <c r="H71" s="7"/>
      <c r="I71" s="7"/>
      <c r="J71" s="7"/>
      <c r="K71" s="7"/>
      <c r="L71" s="7"/>
      <c r="M71" s="7"/>
      <c r="N71" s="7"/>
      <c r="O71" s="7"/>
    </row>
    <row r="72" spans="2:15">
      <c r="B72" s="7"/>
      <c r="C72" s="7"/>
      <c r="D72" s="7"/>
      <c r="E72" s="7"/>
      <c r="F72" s="7"/>
      <c r="G72" s="7"/>
      <c r="H72" s="7"/>
      <c r="I72" s="7"/>
      <c r="J72" s="7"/>
      <c r="K72" s="7"/>
      <c r="L72" s="7"/>
      <c r="M72" s="7"/>
      <c r="N72" s="7"/>
      <c r="O72" s="7"/>
    </row>
    <row r="73" spans="2:15">
      <c r="B73" s="7"/>
      <c r="C73" s="7"/>
      <c r="D73" s="7"/>
      <c r="E73" s="7"/>
      <c r="F73" s="7"/>
      <c r="G73" s="7"/>
      <c r="H73" s="7"/>
      <c r="I73" s="7"/>
      <c r="J73" s="7"/>
      <c r="K73" s="7"/>
      <c r="L73" s="7"/>
      <c r="M73" s="7"/>
      <c r="N73" s="7"/>
      <c r="O73" s="7"/>
    </row>
    <row r="74" spans="2:15">
      <c r="B74" s="7"/>
      <c r="C74" s="7"/>
      <c r="D74" s="7"/>
      <c r="E74" s="7"/>
      <c r="F74" s="7"/>
      <c r="G74" s="7"/>
      <c r="H74" s="7"/>
      <c r="I74" s="7"/>
      <c r="J74" s="7"/>
      <c r="K74" s="7"/>
      <c r="L74" s="7"/>
      <c r="M74" s="7"/>
      <c r="N74" s="7"/>
      <c r="O74" s="7"/>
    </row>
    <row r="75" spans="2:15">
      <c r="B75" s="7"/>
      <c r="C75" s="7"/>
      <c r="D75" s="7"/>
      <c r="E75" s="7"/>
      <c r="F75" s="7"/>
      <c r="G75" s="7"/>
      <c r="H75" s="7"/>
      <c r="I75" s="7"/>
      <c r="J75" s="7"/>
      <c r="K75" s="7"/>
      <c r="L75" s="7"/>
      <c r="M75" s="7"/>
      <c r="N75" s="7"/>
      <c r="O75" s="7"/>
    </row>
    <row r="76" spans="2:15">
      <c r="B76" s="7"/>
      <c r="C76" s="7"/>
      <c r="D76" s="7"/>
      <c r="E76" s="7"/>
      <c r="F76" s="7"/>
      <c r="G76" s="7"/>
      <c r="H76" s="7"/>
      <c r="I76" s="7"/>
      <c r="J76" s="7"/>
      <c r="K76" s="7"/>
      <c r="L76" s="7"/>
      <c r="M76" s="7"/>
      <c r="N76" s="7"/>
      <c r="O76" s="7"/>
    </row>
    <row r="77" spans="2:15">
      <c r="B77" s="7"/>
      <c r="C77" s="7"/>
      <c r="D77" s="7"/>
      <c r="E77" s="7"/>
      <c r="F77" s="7"/>
      <c r="G77" s="7"/>
      <c r="H77" s="7"/>
      <c r="I77" s="7"/>
      <c r="J77" s="7"/>
      <c r="K77" s="7"/>
      <c r="L77" s="7"/>
      <c r="M77" s="7"/>
      <c r="N77" s="7"/>
      <c r="O77" s="7"/>
    </row>
    <row r="78" spans="2:15">
      <c r="B78" s="7"/>
      <c r="C78" s="7"/>
      <c r="D78" s="7"/>
      <c r="E78" s="7"/>
      <c r="F78" s="7"/>
      <c r="G78" s="7"/>
      <c r="H78" s="7"/>
      <c r="I78" s="7"/>
      <c r="J78" s="7"/>
      <c r="K78" s="7"/>
      <c r="L78" s="7"/>
      <c r="M78" s="7"/>
      <c r="N78" s="7"/>
      <c r="O78" s="7"/>
    </row>
    <row r="79" spans="2:15">
      <c r="B79" s="7"/>
      <c r="C79" s="7"/>
      <c r="D79" s="7"/>
      <c r="E79" s="7"/>
      <c r="F79" s="7"/>
      <c r="G79" s="7"/>
      <c r="H79" s="7"/>
      <c r="I79" s="7"/>
      <c r="J79" s="7"/>
      <c r="K79" s="7"/>
      <c r="L79" s="7"/>
      <c r="M79" s="7"/>
      <c r="N79" s="7"/>
      <c r="O79" s="7"/>
    </row>
    <row r="80" spans="2:15">
      <c r="B80" s="7"/>
      <c r="C80" s="7"/>
      <c r="D80" s="7"/>
      <c r="E80" s="7"/>
      <c r="F80" s="7"/>
      <c r="G80" s="7"/>
      <c r="H80" s="7"/>
      <c r="I80" s="7"/>
      <c r="J80" s="7"/>
      <c r="K80" s="7"/>
      <c r="L80" s="7"/>
      <c r="M80" s="7"/>
      <c r="N80" s="7"/>
      <c r="O80" s="7"/>
    </row>
    <row r="81" spans="2:15">
      <c r="B81" s="7"/>
      <c r="C81" s="7"/>
      <c r="D81" s="7"/>
      <c r="E81" s="7"/>
      <c r="F81" s="7"/>
      <c r="G81" s="7"/>
      <c r="H81" s="7"/>
      <c r="I81" s="7"/>
      <c r="J81" s="7"/>
      <c r="K81" s="7"/>
      <c r="L81" s="7"/>
      <c r="M81" s="7"/>
      <c r="N81" s="7"/>
      <c r="O81" s="7"/>
    </row>
    <row r="82" spans="2:15">
      <c r="B82" s="7"/>
      <c r="C82" s="7"/>
      <c r="D82" s="7"/>
      <c r="E82" s="7"/>
      <c r="F82" s="7"/>
      <c r="G82" s="7"/>
      <c r="H82" s="7"/>
      <c r="I82" s="7"/>
      <c r="J82" s="7"/>
      <c r="K82" s="7"/>
      <c r="L82" s="7"/>
      <c r="M82" s="7"/>
      <c r="N82" s="7"/>
      <c r="O82" s="7"/>
    </row>
    <row r="83" spans="2:15">
      <c r="B83" s="7"/>
      <c r="C83" s="7"/>
      <c r="D83" s="7"/>
      <c r="E83" s="7"/>
      <c r="F83" s="7"/>
      <c r="G83" s="7"/>
      <c r="H83" s="7"/>
      <c r="I83" s="7"/>
      <c r="J83" s="7"/>
      <c r="K83" s="7"/>
      <c r="L83" s="7"/>
      <c r="M83" s="7"/>
      <c r="N83" s="7"/>
      <c r="O83" s="7"/>
    </row>
    <row r="84" spans="2:15">
      <c r="B84" s="7"/>
      <c r="C84" s="7"/>
      <c r="D84" s="7"/>
      <c r="E84" s="7"/>
      <c r="F84" s="7"/>
      <c r="G84" s="7"/>
      <c r="H84" s="7"/>
      <c r="I84" s="7"/>
      <c r="J84" s="7"/>
      <c r="K84" s="7"/>
      <c r="L84" s="7"/>
      <c r="M84" s="7"/>
      <c r="N84" s="7"/>
      <c r="O84" s="7"/>
    </row>
    <row r="85" spans="2:15">
      <c r="B85" s="7"/>
      <c r="C85" s="7"/>
      <c r="D85" s="7"/>
      <c r="E85" s="7"/>
      <c r="F85" s="7"/>
      <c r="G85" s="7"/>
      <c r="H85" s="7"/>
      <c r="I85" s="7"/>
      <c r="J85" s="7"/>
      <c r="K85" s="7"/>
      <c r="L85" s="7"/>
      <c r="M85" s="7"/>
      <c r="N85" s="7"/>
      <c r="O85" s="7"/>
    </row>
    <row r="86" spans="2:15">
      <c r="B86" s="7"/>
      <c r="C86" s="7"/>
      <c r="D86" s="7"/>
      <c r="E86" s="7"/>
      <c r="F86" s="7"/>
      <c r="G86" s="7"/>
      <c r="H86" s="7"/>
      <c r="I86" s="7"/>
      <c r="J86" s="7"/>
      <c r="K86" s="7"/>
      <c r="L86" s="7"/>
      <c r="M86" s="7"/>
      <c r="N86" s="7"/>
      <c r="O86" s="7"/>
    </row>
    <row r="87" spans="2:15">
      <c r="B87" s="7"/>
      <c r="C87" s="7"/>
      <c r="D87" s="7"/>
      <c r="E87" s="7"/>
      <c r="F87" s="7"/>
      <c r="G87" s="7"/>
      <c r="H87" s="7"/>
      <c r="I87" s="7"/>
      <c r="J87" s="7"/>
      <c r="K87" s="7"/>
      <c r="L87" s="7"/>
      <c r="M87" s="7"/>
      <c r="N87" s="7"/>
      <c r="O87" s="7"/>
    </row>
    <row r="88" spans="2:15">
      <c r="B88" s="7"/>
      <c r="C88" s="7"/>
      <c r="D88" s="7"/>
      <c r="E88" s="7"/>
      <c r="F88" s="7"/>
      <c r="G88" s="7"/>
      <c r="H88" s="7"/>
      <c r="I88" s="7"/>
      <c r="J88" s="7"/>
      <c r="K88" s="7"/>
      <c r="L88" s="7"/>
      <c r="M88" s="7"/>
      <c r="N88" s="7"/>
      <c r="O88" s="7"/>
    </row>
    <row r="89" spans="2:15">
      <c r="B89" s="7"/>
      <c r="C89" s="7"/>
      <c r="D89" s="7"/>
      <c r="E89" s="7"/>
      <c r="F89" s="7"/>
      <c r="G89" s="7"/>
      <c r="H89" s="7"/>
      <c r="I89" s="7"/>
      <c r="J89" s="7"/>
      <c r="K89" s="7"/>
      <c r="L89" s="7"/>
      <c r="M89" s="7"/>
      <c r="N89" s="7"/>
      <c r="O89" s="7"/>
    </row>
    <row r="90" spans="2:15">
      <c r="B90" s="7"/>
      <c r="C90" s="7"/>
      <c r="D90" s="7"/>
      <c r="E90" s="7"/>
      <c r="F90" s="7"/>
      <c r="G90" s="7"/>
      <c r="H90" s="7"/>
      <c r="I90" s="7"/>
      <c r="J90" s="7"/>
      <c r="K90" s="7"/>
      <c r="L90" s="7"/>
      <c r="M90" s="7"/>
      <c r="N90" s="7"/>
      <c r="O90" s="7"/>
    </row>
    <row r="91" spans="2:15">
      <c r="B91" s="7"/>
      <c r="C91" s="7"/>
      <c r="D91" s="7"/>
      <c r="E91" s="7"/>
      <c r="F91" s="7"/>
      <c r="G91" s="7"/>
      <c r="H91" s="7"/>
      <c r="I91" s="7"/>
      <c r="J91" s="7"/>
      <c r="K91" s="7"/>
      <c r="L91" s="7"/>
      <c r="M91" s="7"/>
      <c r="N91" s="7"/>
      <c r="O91" s="7"/>
    </row>
    <row r="92" spans="2:15">
      <c r="B92" s="7"/>
      <c r="C92" s="7"/>
      <c r="D92" s="7"/>
      <c r="E92" s="7"/>
      <c r="F92" s="7"/>
      <c r="G92" s="7"/>
      <c r="H92" s="7"/>
      <c r="I92" s="7"/>
      <c r="J92" s="7"/>
      <c r="K92" s="7"/>
      <c r="L92" s="7"/>
      <c r="M92" s="7"/>
      <c r="N92" s="7"/>
      <c r="O92" s="7"/>
    </row>
    <row r="93" spans="2:15">
      <c r="B93" s="7"/>
      <c r="C93" s="7"/>
      <c r="D93" s="7"/>
      <c r="E93" s="7"/>
      <c r="F93" s="7"/>
      <c r="G93" s="7"/>
      <c r="H93" s="7"/>
      <c r="I93" s="7"/>
      <c r="J93" s="7"/>
      <c r="K93" s="7"/>
      <c r="L93" s="7"/>
      <c r="M93" s="7"/>
      <c r="N93" s="7"/>
      <c r="O93" s="7"/>
    </row>
    <row r="94" spans="2:15">
      <c r="B94" s="7"/>
      <c r="C94" s="7"/>
      <c r="D94" s="7"/>
      <c r="E94" s="7"/>
      <c r="F94" s="7"/>
      <c r="G94" s="7"/>
      <c r="H94" s="7"/>
      <c r="I94" s="7"/>
      <c r="J94" s="7"/>
      <c r="K94" s="7"/>
      <c r="L94" s="7"/>
      <c r="M94" s="7"/>
      <c r="N94" s="7"/>
      <c r="O94" s="7"/>
    </row>
    <row r="95" spans="2:15">
      <c r="B95" s="7"/>
      <c r="C95" s="7"/>
      <c r="D95" s="7"/>
      <c r="E95" s="7"/>
      <c r="F95" s="7"/>
      <c r="G95" s="7"/>
      <c r="H95" s="7"/>
      <c r="I95" s="7"/>
      <c r="J95" s="7"/>
      <c r="K95" s="7"/>
      <c r="L95" s="7"/>
      <c r="M95" s="7"/>
      <c r="N95" s="7"/>
      <c r="O95" s="7"/>
    </row>
    <row r="96" spans="2:15">
      <c r="B96" s="7"/>
      <c r="C96" s="7"/>
      <c r="D96" s="7"/>
      <c r="E96" s="7"/>
      <c r="F96" s="7"/>
      <c r="G96" s="7"/>
      <c r="H96" s="7"/>
      <c r="I96" s="7"/>
      <c r="J96" s="7"/>
      <c r="K96" s="7"/>
      <c r="L96" s="7"/>
      <c r="M96" s="7"/>
      <c r="N96" s="7"/>
      <c r="O96" s="7"/>
    </row>
    <row r="97" spans="2:15">
      <c r="B97" s="7"/>
      <c r="C97" s="7"/>
      <c r="D97" s="7"/>
      <c r="E97" s="7"/>
      <c r="F97" s="7"/>
      <c r="G97" s="7"/>
      <c r="H97" s="7"/>
      <c r="I97" s="7"/>
      <c r="J97" s="7"/>
      <c r="K97" s="7"/>
      <c r="L97" s="7"/>
      <c r="M97" s="7"/>
      <c r="N97" s="7"/>
      <c r="O97" s="7"/>
    </row>
    <row r="98" spans="2:15">
      <c r="B98" s="7"/>
      <c r="C98" s="7"/>
      <c r="D98" s="7"/>
      <c r="E98" s="7"/>
      <c r="F98" s="7"/>
      <c r="G98" s="7"/>
      <c r="H98" s="7"/>
      <c r="I98" s="7"/>
      <c r="J98" s="7"/>
      <c r="K98" s="7"/>
      <c r="L98" s="7"/>
      <c r="M98" s="7"/>
      <c r="N98" s="7"/>
      <c r="O98" s="7"/>
    </row>
    <row r="99" spans="2:15">
      <c r="B99" s="7"/>
      <c r="C99" s="7"/>
      <c r="D99" s="7"/>
      <c r="E99" s="7"/>
      <c r="F99" s="7"/>
      <c r="G99" s="7"/>
      <c r="H99" s="7"/>
      <c r="I99" s="7"/>
      <c r="J99" s="7"/>
      <c r="K99" s="7"/>
      <c r="L99" s="7"/>
      <c r="M99" s="7"/>
      <c r="N99" s="7"/>
      <c r="O99" s="7"/>
    </row>
    <row r="100" spans="2:15">
      <c r="B100" s="7"/>
      <c r="C100" s="7"/>
      <c r="D100" s="7"/>
      <c r="E100" s="7"/>
      <c r="F100" s="7"/>
      <c r="G100" s="7"/>
      <c r="H100" s="7"/>
      <c r="I100" s="7"/>
      <c r="J100" s="7"/>
      <c r="K100" s="7"/>
      <c r="L100" s="7"/>
      <c r="M100" s="7"/>
      <c r="N100" s="7"/>
      <c r="O100" s="7"/>
    </row>
    <row r="101" spans="2:15">
      <c r="B101" s="7"/>
      <c r="C101" s="7"/>
      <c r="D101" s="7"/>
      <c r="E101" s="7"/>
      <c r="F101" s="7"/>
      <c r="G101" s="7"/>
      <c r="H101" s="7"/>
      <c r="I101" s="7"/>
      <c r="J101" s="7"/>
      <c r="K101" s="7"/>
      <c r="L101" s="7"/>
      <c r="M101" s="7"/>
      <c r="N101" s="7"/>
      <c r="O101" s="7"/>
    </row>
    <row r="102" spans="2:15">
      <c r="B102" s="7"/>
      <c r="C102" s="7"/>
      <c r="D102" s="7"/>
      <c r="E102" s="7"/>
      <c r="F102" s="7"/>
      <c r="G102" s="7"/>
      <c r="H102" s="7"/>
      <c r="I102" s="7"/>
      <c r="J102" s="7"/>
      <c r="K102" s="7"/>
      <c r="L102" s="7"/>
      <c r="M102" s="7"/>
      <c r="N102" s="7"/>
      <c r="O102" s="7"/>
    </row>
    <row r="103" spans="2:15">
      <c r="B103" s="7"/>
      <c r="C103" s="7"/>
      <c r="D103" s="7"/>
      <c r="E103" s="7"/>
      <c r="F103" s="7"/>
      <c r="G103" s="7"/>
      <c r="H103" s="7"/>
      <c r="I103" s="7"/>
      <c r="J103" s="7"/>
      <c r="K103" s="7"/>
      <c r="L103" s="7"/>
      <c r="M103" s="7"/>
      <c r="N103" s="7"/>
      <c r="O103" s="7"/>
    </row>
    <row r="104" spans="2:15">
      <c r="B104" s="7"/>
      <c r="C104" s="7"/>
      <c r="D104" s="7"/>
      <c r="E104" s="7"/>
      <c r="F104" s="7"/>
      <c r="G104" s="7"/>
      <c r="H104" s="7"/>
      <c r="I104" s="7"/>
      <c r="J104" s="7"/>
      <c r="K104" s="7"/>
      <c r="L104" s="7"/>
      <c r="M104" s="7"/>
      <c r="N104" s="7"/>
      <c r="O104" s="7"/>
    </row>
    <row r="105" spans="2:15">
      <c r="B105" s="7"/>
      <c r="C105" s="7"/>
      <c r="D105" s="7"/>
      <c r="E105" s="7"/>
      <c r="F105" s="7"/>
      <c r="G105" s="7"/>
      <c r="H105" s="7"/>
      <c r="I105" s="7"/>
      <c r="J105" s="7"/>
      <c r="K105" s="7"/>
      <c r="L105" s="7"/>
      <c r="M105" s="7"/>
      <c r="N105" s="7"/>
      <c r="O105" s="7"/>
    </row>
    <row r="106" spans="2:15">
      <c r="B106" s="7"/>
      <c r="C106" s="7"/>
      <c r="D106" s="7"/>
      <c r="E106" s="7"/>
      <c r="F106" s="7"/>
      <c r="G106" s="7"/>
      <c r="H106" s="7"/>
      <c r="I106" s="7"/>
      <c r="J106" s="7"/>
      <c r="K106" s="7"/>
      <c r="L106" s="7"/>
      <c r="M106" s="7"/>
      <c r="N106" s="7"/>
      <c r="O106" s="7"/>
    </row>
    <row r="107" spans="2:15">
      <c r="B107" s="7"/>
      <c r="C107" s="7"/>
      <c r="D107" s="7"/>
      <c r="E107" s="7"/>
      <c r="F107" s="7"/>
      <c r="G107" s="7"/>
      <c r="H107" s="7"/>
      <c r="I107" s="7"/>
      <c r="J107" s="7"/>
      <c r="K107" s="7"/>
      <c r="L107" s="7"/>
      <c r="M107" s="7"/>
      <c r="N107" s="7"/>
      <c r="O107" s="7"/>
    </row>
    <row r="108" spans="2:15">
      <c r="B108" s="7"/>
      <c r="C108" s="7"/>
      <c r="D108" s="7"/>
      <c r="E108" s="7"/>
      <c r="F108" s="7"/>
      <c r="G108" s="7"/>
      <c r="H108" s="7"/>
      <c r="I108" s="7"/>
      <c r="J108" s="7"/>
      <c r="K108" s="7"/>
      <c r="L108" s="7"/>
      <c r="M108" s="7"/>
      <c r="N108" s="7"/>
      <c r="O108" s="7"/>
    </row>
    <row r="109" spans="2:15">
      <c r="B109" s="7"/>
      <c r="C109" s="7"/>
      <c r="D109" s="7"/>
      <c r="E109" s="7"/>
      <c r="F109" s="7"/>
      <c r="G109" s="7"/>
      <c r="H109" s="7"/>
      <c r="I109" s="7"/>
      <c r="J109" s="7"/>
      <c r="K109" s="7"/>
      <c r="L109" s="7"/>
      <c r="M109" s="7"/>
      <c r="N109" s="7"/>
      <c r="O109" s="7"/>
    </row>
    <row r="110" spans="2:15">
      <c r="B110" s="7"/>
      <c r="C110" s="7"/>
      <c r="D110" s="7"/>
      <c r="E110" s="7"/>
      <c r="F110" s="7"/>
      <c r="G110" s="7"/>
      <c r="H110" s="7"/>
      <c r="I110" s="7"/>
      <c r="J110" s="7"/>
      <c r="K110" s="7"/>
      <c r="L110" s="7"/>
      <c r="M110" s="7"/>
      <c r="N110" s="7"/>
      <c r="O110" s="7"/>
    </row>
    <row r="111" spans="2:15">
      <c r="B111" s="7"/>
      <c r="C111" s="7"/>
      <c r="D111" s="7"/>
      <c r="E111" s="7"/>
      <c r="F111" s="7"/>
      <c r="G111" s="7"/>
      <c r="H111" s="7"/>
      <c r="I111" s="7"/>
      <c r="J111" s="7"/>
      <c r="K111" s="7"/>
      <c r="L111" s="7"/>
      <c r="M111" s="7"/>
      <c r="N111" s="7"/>
      <c r="O111" s="7"/>
    </row>
    <row r="112" spans="2:15">
      <c r="B112" s="7"/>
      <c r="C112" s="7"/>
      <c r="D112" s="7"/>
      <c r="E112" s="7"/>
      <c r="F112" s="7"/>
      <c r="G112" s="7"/>
      <c r="H112" s="7"/>
      <c r="I112" s="7"/>
      <c r="J112" s="7"/>
      <c r="K112" s="7"/>
      <c r="L112" s="7"/>
      <c r="M112" s="7"/>
      <c r="N112" s="7"/>
      <c r="O112" s="7"/>
    </row>
    <row r="113" spans="2:15">
      <c r="B113" s="7"/>
      <c r="C113" s="7"/>
      <c r="D113" s="7"/>
      <c r="E113" s="7"/>
      <c r="F113" s="7"/>
      <c r="G113" s="7"/>
      <c r="H113" s="7"/>
      <c r="I113" s="7"/>
      <c r="J113" s="7"/>
      <c r="K113" s="7"/>
      <c r="L113" s="7"/>
      <c r="M113" s="7"/>
      <c r="N113" s="7"/>
      <c r="O113" s="7"/>
    </row>
    <row r="114" spans="2:15">
      <c r="B114" s="7"/>
      <c r="C114" s="7"/>
      <c r="D114" s="7"/>
      <c r="E114" s="7"/>
      <c r="F114" s="7"/>
      <c r="G114" s="7"/>
      <c r="H114" s="7"/>
      <c r="I114" s="7"/>
      <c r="J114" s="7"/>
      <c r="K114" s="7"/>
      <c r="L114" s="7"/>
      <c r="M114" s="7"/>
      <c r="N114" s="7"/>
      <c r="O114" s="7"/>
    </row>
    <row r="115" spans="2:15">
      <c r="B115" s="7"/>
      <c r="C115" s="7"/>
      <c r="D115" s="7"/>
      <c r="E115" s="7"/>
      <c r="F115" s="7"/>
      <c r="G115" s="7"/>
      <c r="H115" s="7"/>
      <c r="I115" s="7"/>
      <c r="J115" s="7"/>
      <c r="K115" s="7"/>
      <c r="L115" s="7"/>
      <c r="M115" s="7"/>
      <c r="N115" s="7"/>
      <c r="O115" s="7"/>
    </row>
    <row r="116" spans="2:15">
      <c r="B116" s="7"/>
      <c r="C116" s="7"/>
      <c r="D116" s="7"/>
      <c r="E116" s="7"/>
      <c r="F116" s="7"/>
      <c r="G116" s="7"/>
      <c r="H116" s="7"/>
      <c r="I116" s="7"/>
      <c r="J116" s="7"/>
      <c r="K116" s="7"/>
      <c r="L116" s="7"/>
      <c r="M116" s="7"/>
      <c r="N116" s="7"/>
      <c r="O116" s="7"/>
    </row>
    <row r="117" spans="2:15">
      <c r="B117" s="7"/>
      <c r="C117" s="7"/>
      <c r="D117" s="7"/>
      <c r="E117" s="7"/>
      <c r="F117" s="7"/>
      <c r="G117" s="7"/>
      <c r="H117" s="7"/>
      <c r="I117" s="7"/>
      <c r="J117" s="7"/>
      <c r="K117" s="7"/>
      <c r="L117" s="7"/>
      <c r="M117" s="7"/>
      <c r="N117" s="7"/>
      <c r="O117" s="7"/>
    </row>
    <row r="118" spans="2:15">
      <c r="B118" s="7"/>
      <c r="C118" s="7"/>
      <c r="D118" s="7"/>
      <c r="E118" s="7"/>
      <c r="F118" s="7"/>
      <c r="G118" s="7"/>
      <c r="H118" s="7"/>
      <c r="I118" s="7"/>
      <c r="J118" s="7"/>
      <c r="K118" s="7"/>
      <c r="L118" s="7"/>
      <c r="M118" s="7"/>
      <c r="N118" s="7"/>
      <c r="O118" s="7"/>
    </row>
    <row r="119" spans="2:15">
      <c r="B119" s="7"/>
      <c r="C119" s="7"/>
      <c r="D119" s="7"/>
      <c r="E119" s="7"/>
      <c r="F119" s="7"/>
      <c r="G119" s="7"/>
      <c r="H119" s="7"/>
      <c r="I119" s="7"/>
      <c r="J119" s="7"/>
      <c r="K119" s="7"/>
      <c r="L119" s="7"/>
      <c r="M119" s="7"/>
      <c r="N119" s="7"/>
      <c r="O119" s="7"/>
    </row>
    <row r="120" spans="2:15">
      <c r="B120" s="7"/>
      <c r="C120" s="7"/>
      <c r="D120" s="7"/>
      <c r="E120" s="7"/>
      <c r="F120" s="7"/>
      <c r="G120" s="7"/>
      <c r="H120" s="7"/>
      <c r="I120" s="7"/>
      <c r="J120" s="7"/>
      <c r="K120" s="7"/>
      <c r="L120" s="7"/>
      <c r="M120" s="7"/>
      <c r="N120" s="7"/>
      <c r="O120" s="7"/>
    </row>
    <row r="121" spans="2:15">
      <c r="B121" s="7"/>
      <c r="C121" s="7"/>
      <c r="D121" s="7"/>
      <c r="E121" s="7"/>
      <c r="F121" s="7"/>
      <c r="G121" s="7"/>
      <c r="H121" s="7"/>
      <c r="I121" s="7"/>
      <c r="J121" s="7"/>
      <c r="K121" s="7"/>
      <c r="L121" s="7"/>
      <c r="M121" s="7"/>
      <c r="N121" s="7"/>
      <c r="O121" s="7"/>
    </row>
    <row r="122" spans="2:15">
      <c r="B122" s="7"/>
      <c r="C122" s="7"/>
      <c r="D122" s="7"/>
      <c r="E122" s="7"/>
      <c r="F122" s="7"/>
      <c r="G122" s="7"/>
      <c r="H122" s="7"/>
      <c r="I122" s="7"/>
      <c r="J122" s="7"/>
      <c r="K122" s="7"/>
      <c r="L122" s="7"/>
      <c r="M122" s="7"/>
      <c r="N122" s="7"/>
      <c r="O122" s="7"/>
    </row>
    <row r="123" spans="2:15">
      <c r="B123" s="7"/>
      <c r="C123" s="7"/>
      <c r="D123" s="7"/>
      <c r="E123" s="7"/>
      <c r="F123" s="7"/>
      <c r="G123" s="7"/>
      <c r="H123" s="7"/>
      <c r="I123" s="7"/>
      <c r="J123" s="7"/>
      <c r="K123" s="7"/>
      <c r="L123" s="7"/>
      <c r="M123" s="7"/>
      <c r="N123" s="7"/>
      <c r="O123" s="7"/>
    </row>
    <row r="124" spans="2:15">
      <c r="B124" s="7"/>
      <c r="C124" s="7"/>
      <c r="D124" s="7"/>
      <c r="E124" s="7"/>
      <c r="F124" s="7"/>
      <c r="G124" s="7"/>
      <c r="H124" s="7"/>
      <c r="I124" s="7"/>
      <c r="J124" s="7"/>
      <c r="K124" s="7"/>
      <c r="L124" s="7"/>
      <c r="M124" s="7"/>
      <c r="N124" s="7"/>
      <c r="O124" s="7"/>
    </row>
    <row r="125" spans="2:15">
      <c r="B125" s="7"/>
      <c r="C125" s="7"/>
      <c r="D125" s="7"/>
      <c r="E125" s="7"/>
      <c r="F125" s="7"/>
      <c r="G125" s="7"/>
      <c r="H125" s="7"/>
      <c r="I125" s="7"/>
      <c r="J125" s="7"/>
      <c r="K125" s="7"/>
      <c r="L125" s="7"/>
      <c r="M125" s="7"/>
      <c r="N125" s="7"/>
      <c r="O125" s="7"/>
    </row>
    <row r="126" spans="2:15">
      <c r="B126" s="7"/>
      <c r="C126" s="7"/>
      <c r="D126" s="7"/>
      <c r="E126" s="7"/>
      <c r="F126" s="7"/>
      <c r="G126" s="7"/>
      <c r="H126" s="7"/>
      <c r="I126" s="7"/>
      <c r="J126" s="7"/>
      <c r="K126" s="7"/>
      <c r="L126" s="7"/>
      <c r="M126" s="7"/>
      <c r="N126" s="7"/>
      <c r="O126" s="7"/>
    </row>
    <row r="127" spans="2:15">
      <c r="B127" s="7"/>
      <c r="C127" s="7"/>
      <c r="D127" s="7"/>
      <c r="E127" s="7"/>
      <c r="F127" s="7"/>
      <c r="G127" s="7"/>
      <c r="H127" s="7"/>
      <c r="I127" s="7"/>
      <c r="J127" s="7"/>
      <c r="K127" s="7"/>
      <c r="L127" s="7"/>
      <c r="M127" s="7"/>
      <c r="N127" s="7"/>
      <c r="O127" s="7"/>
    </row>
    <row r="128" spans="2:15">
      <c r="B128" s="7"/>
      <c r="C128" s="7"/>
      <c r="D128" s="7"/>
      <c r="E128" s="7"/>
      <c r="F128" s="7"/>
      <c r="G128" s="7"/>
      <c r="H128" s="7"/>
      <c r="I128" s="7"/>
      <c r="J128" s="7"/>
      <c r="K128" s="7"/>
      <c r="L128" s="7"/>
      <c r="M128" s="7"/>
      <c r="N128" s="7"/>
      <c r="O128" s="7"/>
    </row>
    <row r="129" spans="2:16">
      <c r="B129" s="7"/>
      <c r="C129" s="7"/>
      <c r="D129" s="7"/>
      <c r="E129" s="7"/>
      <c r="F129" s="7"/>
      <c r="G129" s="7"/>
      <c r="H129" s="7"/>
      <c r="I129" s="7"/>
      <c r="J129" s="7"/>
      <c r="K129" s="7"/>
      <c r="L129" s="7"/>
      <c r="M129" s="7"/>
      <c r="N129" s="7"/>
      <c r="O129" s="7"/>
    </row>
    <row r="130" spans="2:16">
      <c r="B130" s="7"/>
      <c r="C130" s="7"/>
      <c r="D130" s="7"/>
      <c r="E130" s="7"/>
      <c r="F130" s="7"/>
      <c r="G130" s="7"/>
      <c r="H130" s="7"/>
      <c r="I130" s="7"/>
      <c r="J130" s="7"/>
      <c r="K130" s="7"/>
      <c r="L130" s="7"/>
      <c r="M130" s="7"/>
      <c r="N130" s="7"/>
      <c r="O130" s="7"/>
    </row>
    <row r="134" spans="2:16">
      <c r="B134" s="34" t="s">
        <v>822</v>
      </c>
      <c r="C134" s="48"/>
      <c r="D134" s="48"/>
      <c r="E134" s="48"/>
      <c r="F134" s="50"/>
      <c r="G134" s="50"/>
      <c r="H134" s="51" t="str">
        <f>HYPERLINK("#'Hist Hosting Cap Indicator'!A1","Historical Hosting Potential Results based on 2024 constraint headroom dispatch data")</f>
        <v>Historical Hosting Potential Results based on 2024 constraint headroom dispatch data</v>
      </c>
      <c r="I134" s="51"/>
      <c r="J134" s="51"/>
      <c r="K134" s="51"/>
      <c r="L134" s="51"/>
      <c r="M134" s="51"/>
      <c r="N134" s="51"/>
      <c r="O134" s="51"/>
      <c r="P134" s="7"/>
    </row>
    <row r="135" spans="2:16">
      <c r="B135" s="49"/>
    </row>
  </sheetData>
  <pageMargins left="0.7" right="0.7" top="0.75" bottom="0.75" header="0.3" footer="0.3"/>
  <pageSetup paperSize="9" orientation="portrait"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551160-FBC0-475B-9F4A-7D80355D0FBC}">
  <sheetPr>
    <tabColor theme="3" tint="0.89999084444715716"/>
  </sheetPr>
  <dimension ref="B2:Q120"/>
  <sheetViews>
    <sheetView topLeftCell="A38" zoomScale="70" zoomScaleNormal="70" workbookViewId="0">
      <selection activeCell="K121" sqref="K121"/>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3" ht="21">
      <c r="B2" s="10" t="s">
        <v>823</v>
      </c>
      <c r="D2" s="9" t="s">
        <v>44</v>
      </c>
    </row>
    <row r="5" spans="2:13">
      <c r="B5" s="7"/>
      <c r="C5" s="7"/>
      <c r="D5" s="7"/>
      <c r="E5" s="7"/>
      <c r="F5" s="7"/>
      <c r="G5" s="7"/>
      <c r="H5" s="7"/>
      <c r="I5" s="7"/>
      <c r="J5" s="7"/>
      <c r="K5" s="7"/>
      <c r="L5" s="7"/>
      <c r="M5" s="7"/>
    </row>
    <row r="6" spans="2:13">
      <c r="B6" s="7"/>
      <c r="C6" s="7"/>
      <c r="D6" s="7"/>
      <c r="E6" s="7"/>
      <c r="F6" s="7"/>
      <c r="G6" s="7"/>
      <c r="H6" s="7"/>
      <c r="I6" s="7"/>
      <c r="J6" s="7"/>
      <c r="K6" s="7"/>
      <c r="L6" s="7"/>
      <c r="M6" s="7"/>
    </row>
    <row r="7" spans="2:13">
      <c r="B7" s="7"/>
      <c r="C7" s="7"/>
      <c r="D7" s="7"/>
      <c r="E7" s="7"/>
      <c r="F7" s="7"/>
      <c r="G7" s="7"/>
      <c r="H7" s="7"/>
      <c r="I7" s="7"/>
      <c r="J7" s="7"/>
      <c r="K7" s="7"/>
      <c r="L7" s="7"/>
      <c r="M7" s="7"/>
    </row>
    <row r="8" spans="2:13">
      <c r="B8" s="7"/>
      <c r="C8" s="7"/>
      <c r="D8" s="7"/>
      <c r="E8" s="7"/>
      <c r="F8" s="7"/>
      <c r="G8" s="7"/>
      <c r="H8" s="7"/>
      <c r="I8" s="7"/>
      <c r="J8" s="7"/>
      <c r="K8" s="7"/>
      <c r="L8" s="7"/>
      <c r="M8" s="7"/>
    </row>
    <row r="9" spans="2:13">
      <c r="B9" s="7"/>
      <c r="C9" s="7"/>
      <c r="D9" s="7"/>
      <c r="E9" s="7"/>
      <c r="F9" s="7"/>
      <c r="G9" s="7"/>
      <c r="H9" s="7"/>
      <c r="I9" s="7"/>
      <c r="J9" s="7"/>
      <c r="K9" s="7"/>
      <c r="L9" s="7"/>
      <c r="M9" s="7"/>
    </row>
    <row r="10" spans="2:13">
      <c r="B10" s="7"/>
      <c r="C10" s="7"/>
      <c r="D10" s="7"/>
      <c r="E10" s="7"/>
      <c r="F10" s="7"/>
      <c r="G10" s="7"/>
      <c r="H10" s="7"/>
      <c r="I10" s="7"/>
      <c r="J10" s="7"/>
      <c r="K10" s="7"/>
      <c r="L10" s="7"/>
      <c r="M10" s="7"/>
    </row>
    <row r="11" spans="2:13">
      <c r="B11" s="7"/>
      <c r="C11" s="7"/>
      <c r="D11" s="7"/>
      <c r="E11" s="7"/>
      <c r="F11" s="7"/>
      <c r="G11" s="7"/>
      <c r="H11" s="7"/>
      <c r="I11" s="7"/>
      <c r="J11" s="7"/>
      <c r="K11" s="7"/>
      <c r="L11" s="7"/>
      <c r="M11" s="7"/>
    </row>
    <row r="12" spans="2:13">
      <c r="B12" s="7"/>
      <c r="C12" s="7"/>
      <c r="D12" s="7"/>
      <c r="E12" s="7"/>
      <c r="F12" s="7"/>
      <c r="G12" s="7"/>
      <c r="H12" s="7"/>
      <c r="I12" s="7"/>
      <c r="J12" s="7"/>
      <c r="K12" s="7"/>
      <c r="L12" s="7"/>
      <c r="M12" s="7"/>
    </row>
    <row r="13" spans="2:13">
      <c r="B13" s="7"/>
      <c r="C13" s="7"/>
      <c r="D13" s="7"/>
      <c r="E13" s="7"/>
      <c r="F13" s="7"/>
      <c r="G13" s="7"/>
      <c r="H13" s="7"/>
      <c r="I13" s="7"/>
      <c r="J13" s="7"/>
      <c r="K13" s="7"/>
      <c r="L13" s="7"/>
      <c r="M13" s="7"/>
    </row>
    <row r="14" spans="2:13">
      <c r="B14" s="7"/>
      <c r="C14" s="7"/>
      <c r="D14" s="7"/>
      <c r="E14" s="7"/>
      <c r="F14" s="7"/>
      <c r="G14" s="7"/>
      <c r="H14" s="7"/>
      <c r="I14" s="7"/>
      <c r="J14" s="7"/>
      <c r="K14" s="7"/>
      <c r="L14" s="7"/>
      <c r="M14" s="7"/>
    </row>
    <row r="15" spans="2:13">
      <c r="B15" s="7"/>
      <c r="C15" s="7"/>
      <c r="D15" s="7"/>
      <c r="E15" s="7"/>
      <c r="F15" s="7"/>
      <c r="G15" s="7"/>
      <c r="H15" s="7"/>
      <c r="I15" s="7"/>
      <c r="J15" s="7"/>
      <c r="K15" s="7"/>
      <c r="L15" s="7"/>
      <c r="M15" s="7"/>
    </row>
    <row r="16" spans="2:13">
      <c r="B16" s="7"/>
      <c r="C16" s="7"/>
      <c r="D16" s="7"/>
      <c r="E16" s="7"/>
      <c r="F16" s="7"/>
      <c r="G16" s="7"/>
      <c r="H16" s="7"/>
      <c r="I16" s="7"/>
      <c r="J16" s="7"/>
      <c r="K16" s="7"/>
      <c r="L16" s="7"/>
      <c r="M16" s="7"/>
    </row>
    <row r="17" spans="2:13">
      <c r="B17" s="7"/>
      <c r="C17" s="7"/>
      <c r="D17" s="7"/>
      <c r="E17" s="7"/>
      <c r="F17" s="7"/>
      <c r="G17" s="7"/>
      <c r="H17" s="7"/>
      <c r="I17" s="7"/>
      <c r="J17" s="7"/>
      <c r="K17" s="7"/>
      <c r="L17" s="7"/>
      <c r="M17" s="7"/>
    </row>
    <row r="18" spans="2:13">
      <c r="B18" s="7"/>
      <c r="C18" s="7"/>
      <c r="D18" s="7"/>
      <c r="E18" s="7"/>
      <c r="F18" s="7"/>
      <c r="G18" s="7"/>
      <c r="H18" s="7"/>
      <c r="I18" s="7"/>
      <c r="J18" s="7"/>
      <c r="K18" s="7"/>
      <c r="L18" s="7"/>
      <c r="M18" s="7"/>
    </row>
    <row r="19" spans="2:13">
      <c r="B19" s="7"/>
      <c r="C19" s="7"/>
      <c r="D19" s="7"/>
      <c r="E19" s="7"/>
      <c r="F19" s="7"/>
      <c r="G19" s="7"/>
      <c r="H19" s="7"/>
      <c r="I19" s="7"/>
      <c r="J19" s="7"/>
      <c r="K19" s="7"/>
      <c r="L19" s="7"/>
      <c r="M19" s="7"/>
    </row>
    <row r="20" spans="2:13">
      <c r="B20" s="7"/>
      <c r="C20" s="7"/>
      <c r="D20" s="7"/>
      <c r="E20" s="7"/>
      <c r="F20" s="7"/>
      <c r="G20" s="7"/>
      <c r="H20" s="7"/>
      <c r="I20" s="7"/>
      <c r="J20" s="7"/>
      <c r="K20" s="7"/>
      <c r="L20" s="7"/>
      <c r="M20" s="7"/>
    </row>
    <row r="21" spans="2:13">
      <c r="B21" s="7"/>
      <c r="C21" s="7"/>
      <c r="D21" s="7"/>
      <c r="E21" s="7"/>
      <c r="F21" s="7"/>
      <c r="G21" s="7"/>
      <c r="H21" s="7"/>
      <c r="I21" s="7"/>
      <c r="J21" s="7"/>
      <c r="K21" s="7"/>
      <c r="L21" s="7"/>
      <c r="M21" s="7"/>
    </row>
    <row r="22" spans="2:13">
      <c r="B22" s="7"/>
      <c r="C22" s="7"/>
      <c r="D22" s="7"/>
      <c r="E22" s="7"/>
      <c r="F22" s="7"/>
      <c r="G22" s="7"/>
      <c r="H22" s="7"/>
      <c r="I22" s="7"/>
      <c r="J22" s="7"/>
      <c r="K22" s="7"/>
      <c r="L22" s="7"/>
      <c r="M22" s="7"/>
    </row>
    <row r="23" spans="2:13">
      <c r="B23" s="7"/>
      <c r="C23" s="7"/>
      <c r="D23" s="7"/>
      <c r="E23" s="7"/>
      <c r="F23" s="7"/>
      <c r="G23" s="7"/>
      <c r="H23" s="7"/>
      <c r="I23" s="7"/>
      <c r="J23" s="7"/>
      <c r="K23" s="7"/>
      <c r="L23" s="7"/>
      <c r="M23" s="7"/>
    </row>
    <row r="24" spans="2:13">
      <c r="B24" s="7"/>
      <c r="C24" s="7"/>
      <c r="D24" s="7"/>
      <c r="E24" s="7"/>
      <c r="F24" s="7"/>
      <c r="G24" s="7"/>
      <c r="H24" s="7"/>
      <c r="I24" s="7"/>
      <c r="J24" s="7"/>
      <c r="K24" s="7"/>
      <c r="L24" s="7"/>
      <c r="M24" s="7"/>
    </row>
    <row r="25" spans="2:13">
      <c r="B25" s="7"/>
      <c r="C25" s="7"/>
      <c r="D25" s="7"/>
      <c r="E25" s="7"/>
      <c r="F25" s="7"/>
      <c r="G25" s="7"/>
      <c r="H25" s="7"/>
      <c r="I25" s="7"/>
      <c r="J25" s="7"/>
      <c r="K25" s="7"/>
      <c r="L25" s="7"/>
      <c r="M25" s="7"/>
    </row>
    <row r="26" spans="2:13">
      <c r="B26" s="7"/>
      <c r="C26" s="7"/>
      <c r="D26" s="7"/>
      <c r="E26" s="7"/>
      <c r="F26" s="7"/>
      <c r="G26" s="7"/>
      <c r="H26" s="7"/>
      <c r="I26" s="7"/>
      <c r="J26" s="7"/>
      <c r="K26" s="7"/>
      <c r="L26" s="7"/>
      <c r="M26" s="7"/>
    </row>
    <row r="27" spans="2:13">
      <c r="B27" s="7"/>
      <c r="C27" s="7"/>
      <c r="D27" s="7"/>
      <c r="E27" s="7"/>
      <c r="F27" s="7"/>
      <c r="G27" s="7"/>
      <c r="H27" s="7"/>
      <c r="I27" s="7"/>
      <c r="J27" s="7"/>
      <c r="K27" s="7"/>
      <c r="L27" s="7"/>
      <c r="M27" s="7"/>
    </row>
    <row r="28" spans="2:13">
      <c r="B28" s="7"/>
      <c r="C28" s="7"/>
      <c r="D28" s="7"/>
      <c r="E28" s="7"/>
      <c r="F28" s="7"/>
      <c r="G28" s="7"/>
      <c r="H28" s="7"/>
      <c r="I28" s="7"/>
      <c r="J28" s="7"/>
      <c r="K28" s="7"/>
      <c r="L28" s="7"/>
      <c r="M28" s="7"/>
    </row>
    <row r="29" spans="2:13">
      <c r="B29" s="7"/>
      <c r="C29" s="7"/>
      <c r="D29" s="7"/>
      <c r="E29" s="7"/>
      <c r="F29" s="7"/>
      <c r="G29" s="7"/>
      <c r="H29" s="7"/>
      <c r="I29" s="7"/>
      <c r="J29" s="7"/>
      <c r="K29" s="7"/>
      <c r="L29" s="7"/>
      <c r="M29" s="7"/>
    </row>
    <row r="30" spans="2:13">
      <c r="B30" s="7"/>
      <c r="C30" s="7"/>
      <c r="D30" s="7"/>
      <c r="E30" s="7"/>
      <c r="F30" s="7"/>
      <c r="G30" s="7"/>
      <c r="H30" s="7"/>
      <c r="I30" s="7"/>
      <c r="J30" s="7"/>
      <c r="K30" s="7"/>
      <c r="L30" s="7"/>
      <c r="M30" s="7"/>
    </row>
    <row r="31" spans="2:13">
      <c r="B31" s="7"/>
      <c r="C31" s="7"/>
      <c r="D31" s="7"/>
      <c r="E31" s="7"/>
      <c r="F31" s="7"/>
      <c r="G31" s="7"/>
      <c r="H31" s="7"/>
      <c r="I31" s="7"/>
      <c r="J31" s="7"/>
      <c r="K31" s="7"/>
      <c r="L31" s="7"/>
      <c r="M31" s="7"/>
    </row>
    <row r="32" spans="2:13">
      <c r="B32" s="7"/>
      <c r="C32" s="7"/>
      <c r="D32" s="7"/>
      <c r="E32" s="7"/>
      <c r="F32" s="7"/>
      <c r="G32" s="7"/>
      <c r="H32" s="7"/>
      <c r="I32" s="7"/>
      <c r="J32" s="7"/>
      <c r="K32" s="7"/>
      <c r="L32" s="7"/>
      <c r="M32" s="7"/>
    </row>
    <row r="33" spans="2:13">
      <c r="B33" s="7"/>
      <c r="C33" s="7"/>
      <c r="D33" s="7"/>
      <c r="E33" s="7"/>
      <c r="F33" s="7"/>
      <c r="G33" s="7"/>
      <c r="H33" s="7"/>
      <c r="I33" s="7"/>
      <c r="J33" s="7"/>
      <c r="K33" s="7"/>
      <c r="L33" s="7"/>
      <c r="M33" s="7"/>
    </row>
    <row r="34" spans="2:13">
      <c r="B34" s="7"/>
      <c r="C34" s="7"/>
      <c r="D34" s="7"/>
      <c r="E34" s="7"/>
      <c r="F34" s="7"/>
      <c r="G34" s="7"/>
      <c r="H34" s="7"/>
      <c r="I34" s="7"/>
      <c r="J34" s="7"/>
      <c r="K34" s="7"/>
      <c r="L34" s="7"/>
      <c r="M34" s="7"/>
    </row>
    <row r="35" spans="2:13">
      <c r="B35" s="7"/>
      <c r="C35" s="7"/>
      <c r="D35" s="7"/>
      <c r="E35" s="7"/>
      <c r="F35" s="7"/>
      <c r="G35" s="7"/>
      <c r="H35" s="7"/>
      <c r="I35" s="7"/>
      <c r="J35" s="7"/>
      <c r="K35" s="7"/>
      <c r="L35" s="7"/>
      <c r="M35" s="7"/>
    </row>
    <row r="36" spans="2:13">
      <c r="B36" s="7"/>
      <c r="C36" s="7"/>
      <c r="D36" s="7"/>
      <c r="E36" s="7"/>
      <c r="F36" s="7"/>
      <c r="G36" s="7"/>
      <c r="H36" s="7"/>
      <c r="I36" s="7"/>
      <c r="J36" s="7"/>
      <c r="K36" s="7"/>
      <c r="L36" s="7"/>
      <c r="M36" s="7"/>
    </row>
    <row r="37" spans="2:13">
      <c r="B37" s="7"/>
      <c r="C37" s="7"/>
      <c r="D37" s="7"/>
      <c r="E37" s="7"/>
      <c r="F37" s="7"/>
      <c r="G37" s="7"/>
      <c r="H37" s="7"/>
      <c r="I37" s="7"/>
      <c r="J37" s="7"/>
      <c r="K37" s="7"/>
      <c r="L37" s="7"/>
      <c r="M37" s="7"/>
    </row>
    <row r="41" spans="2:13" ht="21">
      <c r="B41" s="10" t="s">
        <v>824</v>
      </c>
      <c r="D41" s="9" t="s">
        <v>44</v>
      </c>
    </row>
    <row r="44" spans="2:13">
      <c r="B44" s="7"/>
      <c r="C44" s="7"/>
      <c r="D44" s="7"/>
      <c r="E44" s="7"/>
      <c r="F44" s="7"/>
      <c r="G44" s="7"/>
      <c r="H44" s="7"/>
      <c r="I44" s="7"/>
      <c r="J44" s="7"/>
      <c r="K44" s="7"/>
      <c r="L44" s="7"/>
      <c r="M44" s="7"/>
    </row>
    <row r="45" spans="2:13">
      <c r="B45" s="7"/>
      <c r="C45" s="7"/>
      <c r="D45" s="7"/>
      <c r="E45" s="7"/>
      <c r="F45" s="7"/>
      <c r="G45" s="7"/>
      <c r="H45" s="7"/>
      <c r="I45" s="7"/>
      <c r="J45" s="7"/>
      <c r="K45" s="7"/>
      <c r="L45" s="7"/>
      <c r="M45" s="7"/>
    </row>
    <row r="46" spans="2:13">
      <c r="B46" s="7"/>
      <c r="C46" s="7"/>
      <c r="D46" s="7"/>
      <c r="E46" s="7"/>
      <c r="F46" s="7"/>
      <c r="G46" s="7"/>
      <c r="H46" s="7"/>
      <c r="I46" s="7"/>
      <c r="J46" s="7"/>
      <c r="K46" s="7"/>
      <c r="L46" s="7"/>
      <c r="M46" s="7"/>
    </row>
    <row r="47" spans="2:13">
      <c r="B47" s="7"/>
      <c r="C47" s="7"/>
      <c r="D47" s="7"/>
      <c r="E47" s="7"/>
      <c r="F47" s="7"/>
      <c r="G47" s="7"/>
      <c r="H47" s="7"/>
      <c r="I47" s="7"/>
      <c r="J47" s="7"/>
      <c r="K47" s="7"/>
      <c r="L47" s="7"/>
      <c r="M47" s="7"/>
    </row>
    <row r="48" spans="2:13">
      <c r="B48" s="7"/>
      <c r="C48" s="7"/>
      <c r="D48" s="7"/>
      <c r="E48" s="7"/>
      <c r="F48" s="7"/>
      <c r="G48" s="7"/>
      <c r="H48" s="7"/>
      <c r="I48" s="7"/>
      <c r="J48" s="7"/>
      <c r="K48" s="7"/>
      <c r="L48" s="7"/>
      <c r="M48" s="7"/>
    </row>
    <row r="49" spans="2:13">
      <c r="B49" s="7"/>
      <c r="C49" s="7"/>
      <c r="D49" s="7"/>
      <c r="E49" s="7"/>
      <c r="F49" s="7"/>
      <c r="G49" s="7"/>
      <c r="H49" s="7"/>
      <c r="I49" s="7"/>
      <c r="J49" s="7"/>
      <c r="K49" s="7"/>
      <c r="L49" s="7"/>
      <c r="M49" s="7"/>
    </row>
    <row r="50" spans="2:13">
      <c r="B50" s="7"/>
      <c r="C50" s="7"/>
      <c r="D50" s="7"/>
      <c r="E50" s="7"/>
      <c r="F50" s="7"/>
      <c r="G50" s="7"/>
      <c r="H50" s="7"/>
      <c r="I50" s="7"/>
      <c r="J50" s="7"/>
      <c r="K50" s="7"/>
      <c r="L50" s="7"/>
      <c r="M50" s="7"/>
    </row>
    <row r="51" spans="2:13">
      <c r="B51" s="7"/>
      <c r="C51" s="7"/>
      <c r="D51" s="7"/>
      <c r="E51" s="7"/>
      <c r="F51" s="7"/>
      <c r="G51" s="7"/>
      <c r="H51" s="7"/>
      <c r="I51" s="7"/>
      <c r="J51" s="7"/>
      <c r="K51" s="7"/>
      <c r="L51" s="7"/>
      <c r="M51" s="7"/>
    </row>
    <row r="52" spans="2:13">
      <c r="B52" s="7"/>
      <c r="C52" s="7"/>
      <c r="D52" s="7"/>
      <c r="E52" s="7"/>
      <c r="F52" s="7"/>
      <c r="G52" s="7"/>
      <c r="H52" s="7"/>
      <c r="I52" s="7"/>
      <c r="J52" s="7"/>
      <c r="K52" s="7"/>
      <c r="L52" s="7"/>
      <c r="M52" s="7"/>
    </row>
    <row r="53" spans="2:13">
      <c r="B53" s="7"/>
      <c r="C53" s="7"/>
      <c r="D53" s="7"/>
      <c r="E53" s="7"/>
      <c r="F53" s="7"/>
      <c r="G53" s="7"/>
      <c r="H53" s="7"/>
      <c r="I53" s="7"/>
      <c r="J53" s="7"/>
      <c r="K53" s="7"/>
      <c r="L53" s="7"/>
      <c r="M53" s="7"/>
    </row>
    <row r="54" spans="2:13">
      <c r="B54" s="7"/>
      <c r="C54" s="7"/>
      <c r="D54" s="7"/>
      <c r="E54" s="7"/>
      <c r="F54" s="7"/>
      <c r="G54" s="7"/>
      <c r="H54" s="7"/>
      <c r="I54" s="7"/>
      <c r="J54" s="7"/>
      <c r="K54" s="7"/>
      <c r="L54" s="7"/>
      <c r="M54" s="7"/>
    </row>
    <row r="55" spans="2:13">
      <c r="B55" s="7"/>
      <c r="C55" s="7"/>
      <c r="D55" s="7"/>
      <c r="E55" s="7"/>
      <c r="F55" s="7"/>
      <c r="G55" s="7"/>
      <c r="H55" s="7"/>
      <c r="I55" s="7"/>
      <c r="J55" s="7"/>
      <c r="K55" s="7"/>
      <c r="L55" s="7"/>
      <c r="M55" s="7"/>
    </row>
    <row r="56" spans="2:13">
      <c r="B56" s="7"/>
      <c r="C56" s="7"/>
      <c r="D56" s="7"/>
      <c r="E56" s="7"/>
      <c r="F56" s="7"/>
      <c r="G56" s="7"/>
      <c r="H56" s="7"/>
      <c r="I56" s="7"/>
      <c r="J56" s="7"/>
      <c r="K56" s="7"/>
      <c r="L56" s="7"/>
      <c r="M56" s="7"/>
    </row>
    <row r="57" spans="2:13">
      <c r="B57" s="7"/>
      <c r="C57" s="7"/>
      <c r="D57" s="7"/>
      <c r="E57" s="7"/>
      <c r="F57" s="7"/>
      <c r="G57" s="7"/>
      <c r="H57" s="7"/>
      <c r="I57" s="7"/>
      <c r="J57" s="7"/>
      <c r="K57" s="7"/>
      <c r="L57" s="7"/>
      <c r="M57" s="7"/>
    </row>
    <row r="58" spans="2:13">
      <c r="B58" s="7"/>
      <c r="C58" s="7"/>
      <c r="D58" s="7"/>
      <c r="E58" s="7"/>
      <c r="F58" s="7"/>
      <c r="G58" s="7"/>
      <c r="H58" s="7"/>
      <c r="I58" s="7"/>
      <c r="J58" s="7"/>
      <c r="K58" s="7"/>
      <c r="L58" s="7"/>
      <c r="M58" s="7"/>
    </row>
    <row r="59" spans="2:13">
      <c r="B59" s="7"/>
      <c r="C59" s="7"/>
      <c r="D59" s="7"/>
      <c r="E59" s="7"/>
      <c r="F59" s="7"/>
      <c r="G59" s="7"/>
      <c r="H59" s="7"/>
      <c r="I59" s="7"/>
      <c r="J59" s="7"/>
      <c r="K59" s="7"/>
      <c r="L59" s="7"/>
      <c r="M59" s="7"/>
    </row>
    <row r="60" spans="2:13">
      <c r="B60" s="7"/>
      <c r="C60" s="7"/>
      <c r="D60" s="7"/>
      <c r="E60" s="7"/>
      <c r="F60" s="7"/>
      <c r="G60" s="7"/>
      <c r="H60" s="7"/>
      <c r="I60" s="7"/>
      <c r="J60" s="7"/>
      <c r="K60" s="7"/>
      <c r="L60" s="7"/>
      <c r="M60" s="7"/>
    </row>
    <row r="61" spans="2:13">
      <c r="B61" s="7"/>
      <c r="C61" s="7"/>
      <c r="D61" s="7"/>
      <c r="E61" s="7"/>
      <c r="F61" s="7"/>
      <c r="G61" s="7"/>
      <c r="H61" s="7"/>
      <c r="I61" s="7"/>
      <c r="J61" s="7"/>
      <c r="K61" s="7"/>
      <c r="L61" s="7"/>
      <c r="M61" s="7"/>
    </row>
    <row r="62" spans="2:13">
      <c r="B62" s="7"/>
      <c r="C62" s="7"/>
      <c r="D62" s="7"/>
      <c r="E62" s="7"/>
      <c r="F62" s="7"/>
      <c r="G62" s="7"/>
      <c r="H62" s="7"/>
      <c r="I62" s="7"/>
      <c r="J62" s="7"/>
      <c r="K62" s="7"/>
      <c r="L62" s="7"/>
      <c r="M62" s="7"/>
    </row>
    <row r="63" spans="2:13">
      <c r="B63" s="7"/>
      <c r="C63" s="7"/>
      <c r="D63" s="7"/>
      <c r="E63" s="7"/>
      <c r="F63" s="7"/>
      <c r="G63" s="7"/>
      <c r="H63" s="7"/>
      <c r="I63" s="7"/>
      <c r="J63" s="7"/>
      <c r="K63" s="7"/>
      <c r="L63" s="7"/>
      <c r="M63" s="7"/>
    </row>
    <row r="64" spans="2:13">
      <c r="B64" s="7"/>
      <c r="C64" s="7"/>
      <c r="D64" s="7"/>
      <c r="E64" s="7"/>
      <c r="F64" s="7"/>
      <c r="G64" s="7"/>
      <c r="H64" s="7"/>
      <c r="I64" s="7"/>
      <c r="J64" s="7"/>
      <c r="K64" s="7"/>
      <c r="L64" s="7"/>
      <c r="M64" s="7"/>
    </row>
    <row r="65" spans="2:13">
      <c r="B65" s="7"/>
      <c r="C65" s="7"/>
      <c r="D65" s="7"/>
      <c r="E65" s="7"/>
      <c r="F65" s="7"/>
      <c r="G65" s="7"/>
      <c r="H65" s="7"/>
      <c r="I65" s="7"/>
      <c r="J65" s="7"/>
      <c r="K65" s="7"/>
      <c r="L65" s="7"/>
      <c r="M65" s="7"/>
    </row>
    <row r="66" spans="2:13">
      <c r="B66" s="7"/>
      <c r="C66" s="7"/>
      <c r="D66" s="7"/>
      <c r="E66" s="7"/>
      <c r="F66" s="7"/>
      <c r="G66" s="7"/>
      <c r="H66" s="7"/>
      <c r="I66" s="7"/>
      <c r="J66" s="7"/>
      <c r="K66" s="7"/>
      <c r="L66" s="7"/>
      <c r="M66" s="7"/>
    </row>
    <row r="67" spans="2:13">
      <c r="B67" s="7"/>
      <c r="C67" s="7"/>
      <c r="D67" s="7"/>
      <c r="E67" s="7"/>
      <c r="F67" s="7"/>
      <c r="G67" s="7"/>
      <c r="H67" s="7"/>
      <c r="I67" s="7"/>
      <c r="J67" s="7"/>
      <c r="K67" s="7"/>
      <c r="L67" s="7"/>
      <c r="M67" s="7"/>
    </row>
    <row r="68" spans="2:13">
      <c r="B68" s="7"/>
      <c r="C68" s="7"/>
      <c r="D68" s="7"/>
      <c r="E68" s="7"/>
      <c r="F68" s="7"/>
      <c r="G68" s="7"/>
      <c r="H68" s="7"/>
      <c r="I68" s="7"/>
      <c r="J68" s="7"/>
      <c r="K68" s="7"/>
      <c r="L68" s="7"/>
      <c r="M68" s="7"/>
    </row>
    <row r="69" spans="2:13">
      <c r="B69" s="7"/>
      <c r="C69" s="7"/>
      <c r="D69" s="7"/>
      <c r="E69" s="7"/>
      <c r="F69" s="7"/>
      <c r="G69" s="7"/>
      <c r="H69" s="7"/>
      <c r="I69" s="7"/>
      <c r="J69" s="7"/>
      <c r="K69" s="7"/>
      <c r="L69" s="7"/>
      <c r="M69" s="7"/>
    </row>
    <row r="70" spans="2:13">
      <c r="B70" s="7"/>
      <c r="C70" s="7"/>
      <c r="D70" s="7"/>
      <c r="E70" s="7"/>
      <c r="F70" s="7"/>
      <c r="G70" s="7"/>
      <c r="H70" s="7"/>
      <c r="I70" s="7"/>
      <c r="J70" s="7"/>
      <c r="K70" s="7"/>
      <c r="L70" s="7"/>
      <c r="M70" s="7"/>
    </row>
    <row r="71" spans="2:13">
      <c r="B71" s="7"/>
      <c r="C71" s="7"/>
      <c r="D71" s="7"/>
      <c r="E71" s="7"/>
      <c r="F71" s="7"/>
      <c r="G71" s="7"/>
      <c r="H71" s="7"/>
      <c r="I71" s="7"/>
      <c r="J71" s="7"/>
      <c r="K71" s="7"/>
      <c r="L71" s="7"/>
      <c r="M71" s="7"/>
    </row>
    <row r="72" spans="2:13">
      <c r="B72" s="7"/>
      <c r="C72" s="7"/>
      <c r="D72" s="7"/>
      <c r="E72" s="7"/>
      <c r="F72" s="7"/>
      <c r="G72" s="7"/>
      <c r="H72" s="7"/>
      <c r="I72" s="7"/>
      <c r="J72" s="7"/>
      <c r="K72" s="7"/>
      <c r="L72" s="7"/>
      <c r="M72" s="7"/>
    </row>
    <row r="73" spans="2:13">
      <c r="B73" s="7"/>
      <c r="C73" s="7"/>
      <c r="D73" s="7"/>
      <c r="E73" s="7"/>
      <c r="F73" s="7"/>
      <c r="G73" s="7"/>
      <c r="H73" s="7"/>
      <c r="I73" s="7"/>
      <c r="J73" s="7"/>
      <c r="K73" s="7"/>
      <c r="L73" s="7"/>
      <c r="M73" s="7"/>
    </row>
    <row r="74" spans="2:13">
      <c r="B74" s="7"/>
      <c r="C74" s="7"/>
      <c r="D74" s="7"/>
      <c r="E74" s="7"/>
      <c r="F74" s="7"/>
      <c r="G74" s="7"/>
      <c r="H74" s="7"/>
      <c r="I74" s="7"/>
      <c r="J74" s="7"/>
      <c r="K74" s="7"/>
      <c r="L74" s="7"/>
      <c r="M74" s="7"/>
    </row>
    <row r="75" spans="2:13">
      <c r="B75" s="7"/>
      <c r="C75" s="7"/>
      <c r="D75" s="7"/>
      <c r="E75" s="7"/>
      <c r="F75" s="7"/>
      <c r="G75" s="7"/>
      <c r="H75" s="7"/>
      <c r="I75" s="7"/>
      <c r="J75" s="7"/>
      <c r="K75" s="7"/>
      <c r="L75" s="7"/>
      <c r="M75" s="7"/>
    </row>
    <row r="76" spans="2:13">
      <c r="B76" s="7"/>
      <c r="C76" s="7"/>
      <c r="D76" s="7"/>
      <c r="E76" s="7"/>
      <c r="F76" s="7"/>
      <c r="G76" s="7"/>
      <c r="H76" s="7"/>
      <c r="I76" s="7"/>
      <c r="J76" s="7"/>
      <c r="K76" s="7"/>
      <c r="L76" s="7"/>
      <c r="M76" s="7"/>
    </row>
    <row r="80" spans="2:13" ht="21">
      <c r="B80" s="10" t="s">
        <v>825</v>
      </c>
      <c r="D80" s="9" t="s">
        <v>55</v>
      </c>
    </row>
    <row r="83" spans="2:13">
      <c r="B83" s="7"/>
      <c r="C83" s="7"/>
      <c r="D83" s="7"/>
      <c r="E83" s="7"/>
      <c r="F83" s="7"/>
      <c r="G83" s="7"/>
      <c r="H83" s="7"/>
      <c r="I83" s="7"/>
      <c r="J83" s="7"/>
      <c r="K83" s="7"/>
      <c r="L83" s="7"/>
      <c r="M83" s="7"/>
    </row>
    <row r="84" spans="2:13">
      <c r="B84" s="7"/>
      <c r="C84" s="7"/>
      <c r="D84" s="7"/>
      <c r="E84" s="7"/>
      <c r="F84" s="7"/>
      <c r="G84" s="7"/>
      <c r="H84" s="7"/>
      <c r="I84" s="7"/>
      <c r="J84" s="7"/>
      <c r="K84" s="7"/>
      <c r="L84" s="7"/>
      <c r="M84" s="7"/>
    </row>
    <row r="85" spans="2:13">
      <c r="B85" s="7"/>
      <c r="C85" s="7"/>
      <c r="D85" s="7"/>
      <c r="E85" s="7"/>
      <c r="F85" s="7"/>
      <c r="G85" s="7"/>
      <c r="H85" s="7"/>
      <c r="I85" s="7"/>
      <c r="J85" s="7"/>
      <c r="K85" s="7"/>
      <c r="L85" s="7"/>
      <c r="M85" s="7"/>
    </row>
    <row r="86" spans="2:13">
      <c r="B86" s="7"/>
      <c r="C86" s="7"/>
      <c r="D86" s="7"/>
      <c r="E86" s="7"/>
      <c r="F86" s="7"/>
      <c r="G86" s="7"/>
      <c r="H86" s="7"/>
      <c r="I86" s="7"/>
      <c r="J86" s="7"/>
      <c r="K86" s="7"/>
      <c r="L86" s="7"/>
      <c r="M86" s="7"/>
    </row>
    <row r="87" spans="2:13">
      <c r="B87" s="7"/>
      <c r="C87" s="7"/>
      <c r="D87" s="7"/>
      <c r="E87" s="7"/>
      <c r="F87" s="7"/>
      <c r="G87" s="7"/>
      <c r="H87" s="7"/>
      <c r="I87" s="7"/>
      <c r="J87" s="7"/>
      <c r="K87" s="7"/>
      <c r="L87" s="7"/>
      <c r="M87" s="7"/>
    </row>
    <row r="88" spans="2:13">
      <c r="B88" s="7"/>
      <c r="C88" s="7"/>
      <c r="D88" s="7"/>
      <c r="E88" s="7"/>
      <c r="F88" s="7"/>
      <c r="G88" s="7"/>
      <c r="H88" s="7"/>
      <c r="I88" s="7"/>
      <c r="J88" s="7"/>
      <c r="K88" s="7"/>
      <c r="L88" s="7"/>
      <c r="M88" s="7"/>
    </row>
    <row r="89" spans="2:13">
      <c r="B89" s="7"/>
      <c r="C89" s="7"/>
      <c r="D89" s="7"/>
      <c r="E89" s="7"/>
      <c r="F89" s="7"/>
      <c r="G89" s="7"/>
      <c r="H89" s="7"/>
      <c r="I89" s="7"/>
      <c r="J89" s="7"/>
      <c r="K89" s="7"/>
      <c r="L89" s="7"/>
      <c r="M89" s="7"/>
    </row>
    <row r="90" spans="2:13">
      <c r="B90" s="7"/>
      <c r="C90" s="7"/>
      <c r="D90" s="7"/>
      <c r="E90" s="7"/>
      <c r="F90" s="7"/>
      <c r="G90" s="7"/>
      <c r="H90" s="7"/>
      <c r="I90" s="7"/>
      <c r="J90" s="7"/>
      <c r="K90" s="7"/>
      <c r="L90" s="7"/>
      <c r="M90" s="7"/>
    </row>
    <row r="91" spans="2:13">
      <c r="B91" s="7"/>
      <c r="C91" s="7"/>
      <c r="D91" s="7"/>
      <c r="E91" s="7"/>
      <c r="F91" s="7"/>
      <c r="G91" s="7"/>
      <c r="H91" s="7"/>
      <c r="I91" s="7"/>
      <c r="J91" s="7"/>
      <c r="K91" s="7"/>
      <c r="L91" s="7"/>
      <c r="M91" s="7"/>
    </row>
    <row r="92" spans="2:13">
      <c r="B92" s="7"/>
      <c r="C92" s="7"/>
      <c r="D92" s="7"/>
      <c r="E92" s="7"/>
      <c r="F92" s="7"/>
      <c r="G92" s="7"/>
      <c r="H92" s="7"/>
      <c r="I92" s="7"/>
      <c r="J92" s="7"/>
      <c r="K92" s="7"/>
      <c r="L92" s="7"/>
      <c r="M92" s="7"/>
    </row>
    <row r="93" spans="2:13">
      <c r="B93" s="7"/>
      <c r="C93" s="7"/>
      <c r="D93" s="7"/>
      <c r="E93" s="7"/>
      <c r="F93" s="7"/>
      <c r="G93" s="7"/>
      <c r="H93" s="7"/>
      <c r="I93" s="7"/>
      <c r="J93" s="7"/>
      <c r="K93" s="7"/>
      <c r="L93" s="7"/>
      <c r="M93" s="7"/>
    </row>
    <row r="94" spans="2:13">
      <c r="B94" s="7"/>
      <c r="C94" s="7"/>
      <c r="D94" s="7"/>
      <c r="E94" s="7"/>
      <c r="F94" s="7"/>
      <c r="G94" s="7"/>
      <c r="H94" s="7"/>
      <c r="I94" s="7"/>
      <c r="J94" s="7"/>
      <c r="K94" s="7"/>
      <c r="L94" s="7"/>
      <c r="M94" s="7"/>
    </row>
    <row r="95" spans="2:13">
      <c r="B95" s="7"/>
      <c r="C95" s="7"/>
      <c r="D95" s="7"/>
      <c r="E95" s="7"/>
      <c r="F95" s="7"/>
      <c r="G95" s="7"/>
      <c r="H95" s="7"/>
      <c r="I95" s="7"/>
      <c r="J95" s="7"/>
      <c r="K95" s="7"/>
      <c r="L95" s="7"/>
      <c r="M95" s="7"/>
    </row>
    <row r="96" spans="2:13">
      <c r="B96" s="7"/>
      <c r="C96" s="7"/>
      <c r="D96" s="7"/>
      <c r="E96" s="7"/>
      <c r="F96" s="7"/>
      <c r="G96" s="7"/>
      <c r="H96" s="7"/>
      <c r="I96" s="7"/>
      <c r="J96" s="7"/>
      <c r="K96" s="7"/>
      <c r="L96" s="7"/>
      <c r="M96" s="7"/>
    </row>
    <row r="97" spans="2:13">
      <c r="B97" s="7"/>
      <c r="C97" s="7"/>
      <c r="D97" s="7"/>
      <c r="E97" s="7"/>
      <c r="F97" s="7"/>
      <c r="G97" s="7"/>
      <c r="H97" s="7"/>
      <c r="I97" s="7"/>
      <c r="J97" s="7"/>
      <c r="K97" s="7"/>
      <c r="L97" s="7"/>
      <c r="M97" s="7"/>
    </row>
    <row r="98" spans="2:13">
      <c r="B98" s="7"/>
      <c r="C98" s="7"/>
      <c r="D98" s="7"/>
      <c r="E98" s="7"/>
      <c r="F98" s="7"/>
      <c r="G98" s="7"/>
      <c r="H98" s="7"/>
      <c r="I98" s="7"/>
      <c r="J98" s="7"/>
      <c r="K98" s="7"/>
      <c r="L98" s="7"/>
      <c r="M98" s="7"/>
    </row>
    <row r="99" spans="2:13">
      <c r="B99" s="7"/>
      <c r="C99" s="7"/>
      <c r="D99" s="7"/>
      <c r="E99" s="7"/>
      <c r="F99" s="7"/>
      <c r="G99" s="7"/>
      <c r="H99" s="7"/>
      <c r="I99" s="7"/>
      <c r="J99" s="7"/>
      <c r="K99" s="7"/>
      <c r="L99" s="7"/>
      <c r="M99" s="7"/>
    </row>
    <row r="100" spans="2:13">
      <c r="B100" s="7"/>
      <c r="C100" s="7"/>
      <c r="D100" s="7"/>
      <c r="E100" s="7"/>
      <c r="F100" s="7"/>
      <c r="G100" s="7"/>
      <c r="H100" s="7"/>
      <c r="I100" s="7"/>
      <c r="J100" s="7"/>
      <c r="K100" s="7"/>
      <c r="L100" s="7"/>
      <c r="M100" s="7"/>
    </row>
    <row r="101" spans="2:13">
      <c r="B101" s="7"/>
      <c r="C101" s="7"/>
      <c r="D101" s="7"/>
      <c r="E101" s="7"/>
      <c r="F101" s="7"/>
      <c r="G101" s="7"/>
      <c r="H101" s="7"/>
      <c r="I101" s="7"/>
      <c r="J101" s="7"/>
      <c r="K101" s="7"/>
      <c r="L101" s="7"/>
      <c r="M101" s="7"/>
    </row>
    <row r="102" spans="2:13">
      <c r="B102" s="7"/>
      <c r="C102" s="7"/>
      <c r="D102" s="7"/>
      <c r="E102" s="7"/>
      <c r="F102" s="7"/>
      <c r="G102" s="7"/>
      <c r="H102" s="7"/>
      <c r="I102" s="7"/>
      <c r="J102" s="7"/>
      <c r="K102" s="7"/>
      <c r="L102" s="7"/>
      <c r="M102" s="7"/>
    </row>
    <row r="103" spans="2:13">
      <c r="B103" s="7"/>
      <c r="C103" s="7"/>
      <c r="D103" s="7"/>
      <c r="E103" s="7"/>
      <c r="F103" s="7"/>
      <c r="G103" s="7"/>
      <c r="H103" s="7"/>
      <c r="I103" s="7"/>
      <c r="J103" s="7"/>
      <c r="K103" s="7"/>
      <c r="L103" s="7"/>
      <c r="M103" s="7"/>
    </row>
    <row r="104" spans="2:13">
      <c r="B104" s="7"/>
      <c r="C104" s="7"/>
      <c r="D104" s="7"/>
      <c r="E104" s="7"/>
      <c r="F104" s="7"/>
      <c r="G104" s="7"/>
      <c r="H104" s="7"/>
      <c r="I104" s="7"/>
      <c r="J104" s="7"/>
      <c r="K104" s="7"/>
      <c r="L104" s="7"/>
      <c r="M104" s="7"/>
    </row>
    <row r="105" spans="2:13">
      <c r="B105" s="7"/>
      <c r="C105" s="7"/>
      <c r="D105" s="7"/>
      <c r="E105" s="7"/>
      <c r="F105" s="7"/>
      <c r="G105" s="7"/>
      <c r="H105" s="7"/>
      <c r="I105" s="7"/>
      <c r="J105" s="7"/>
      <c r="K105" s="7"/>
      <c r="L105" s="7"/>
      <c r="M105" s="7"/>
    </row>
    <row r="106" spans="2:13">
      <c r="B106" s="7"/>
      <c r="C106" s="7"/>
      <c r="D106" s="7"/>
      <c r="E106" s="7"/>
      <c r="F106" s="7"/>
      <c r="G106" s="7"/>
      <c r="H106" s="7"/>
      <c r="I106" s="7"/>
      <c r="J106" s="7"/>
      <c r="K106" s="7"/>
      <c r="L106" s="7"/>
      <c r="M106" s="7"/>
    </row>
    <row r="107" spans="2:13">
      <c r="B107" s="7"/>
      <c r="C107" s="7"/>
      <c r="D107" s="7"/>
      <c r="E107" s="7"/>
      <c r="F107" s="7"/>
      <c r="G107" s="7"/>
      <c r="H107" s="7"/>
      <c r="I107" s="7"/>
      <c r="J107" s="7"/>
      <c r="K107" s="7"/>
      <c r="L107" s="7"/>
      <c r="M107" s="7"/>
    </row>
    <row r="108" spans="2:13">
      <c r="B108" s="7"/>
      <c r="C108" s="7"/>
      <c r="D108" s="7"/>
      <c r="E108" s="7"/>
      <c r="F108" s="7"/>
      <c r="G108" s="7"/>
      <c r="H108" s="7"/>
      <c r="I108" s="7"/>
      <c r="J108" s="7"/>
      <c r="K108" s="7"/>
      <c r="L108" s="7"/>
      <c r="M108" s="7"/>
    </row>
    <row r="109" spans="2:13">
      <c r="B109" s="7"/>
      <c r="C109" s="7"/>
      <c r="D109" s="7"/>
      <c r="E109" s="7"/>
      <c r="F109" s="7"/>
      <c r="G109" s="7"/>
      <c r="H109" s="7"/>
      <c r="I109" s="7"/>
      <c r="J109" s="7"/>
      <c r="K109" s="7"/>
      <c r="L109" s="7"/>
      <c r="M109" s="7"/>
    </row>
    <row r="110" spans="2:13">
      <c r="B110" s="7"/>
      <c r="C110" s="7"/>
      <c r="D110" s="7"/>
      <c r="E110" s="7"/>
      <c r="F110" s="7"/>
      <c r="G110" s="7"/>
      <c r="H110" s="7"/>
      <c r="I110" s="7"/>
      <c r="J110" s="7"/>
      <c r="K110" s="7"/>
      <c r="L110" s="7"/>
      <c r="M110" s="7"/>
    </row>
    <row r="111" spans="2:13">
      <c r="B111" s="7"/>
      <c r="C111" s="7"/>
      <c r="D111" s="7"/>
      <c r="E111" s="7"/>
      <c r="F111" s="7"/>
      <c r="G111" s="7"/>
      <c r="H111" s="7"/>
      <c r="I111" s="7"/>
      <c r="J111" s="7"/>
      <c r="K111" s="7"/>
      <c r="L111" s="7"/>
      <c r="M111" s="7"/>
    </row>
    <row r="112" spans="2:13">
      <c r="B112" s="7"/>
      <c r="C112" s="7"/>
      <c r="D112" s="7"/>
      <c r="E112" s="7"/>
      <c r="F112" s="7"/>
      <c r="G112" s="7"/>
      <c r="H112" s="7"/>
      <c r="I112" s="7"/>
      <c r="J112" s="7"/>
      <c r="K112" s="7"/>
      <c r="L112" s="7"/>
      <c r="M112" s="7"/>
    </row>
    <row r="113" spans="2:17">
      <c r="B113" s="7"/>
      <c r="C113" s="7"/>
      <c r="D113" s="7"/>
      <c r="E113" s="7"/>
      <c r="F113" s="7"/>
      <c r="G113" s="7"/>
      <c r="H113" s="7"/>
      <c r="I113" s="7"/>
      <c r="J113" s="7"/>
      <c r="K113" s="7"/>
      <c r="L113" s="7"/>
      <c r="M113" s="7"/>
    </row>
    <row r="114" spans="2:17">
      <c r="B114" s="7"/>
      <c r="C114" s="7"/>
      <c r="D114" s="7"/>
      <c r="E114" s="7"/>
      <c r="F114" s="7"/>
      <c r="G114" s="7"/>
      <c r="H114" s="7"/>
      <c r="I114" s="7"/>
      <c r="J114" s="7"/>
      <c r="K114" s="7"/>
      <c r="L114" s="7"/>
      <c r="M114" s="7"/>
    </row>
    <row r="115" spans="2:17">
      <c r="B115" s="7"/>
      <c r="C115" s="7"/>
      <c r="D115" s="7"/>
      <c r="E115" s="7"/>
      <c r="F115" s="7"/>
      <c r="G115" s="7"/>
      <c r="H115" s="7"/>
      <c r="I115" s="7"/>
      <c r="J115" s="7"/>
      <c r="K115" s="7"/>
      <c r="L115" s="7"/>
      <c r="M115" s="7"/>
    </row>
    <row r="119" spans="2:17">
      <c r="B119" s="34" t="s">
        <v>826</v>
      </c>
      <c r="C119" s="48"/>
      <c r="D119" s="48"/>
      <c r="E119" s="48"/>
      <c r="F119" s="56"/>
      <c r="G119" s="56"/>
      <c r="H119" s="57"/>
      <c r="I119" s="57"/>
      <c r="J119" s="57"/>
      <c r="K119" s="58" t="str">
        <f>HYPERLINK("#'Near Term Proj Curtailment'!A1","Near Term Projected Curtailment Outcomes")</f>
        <v>Near Term Projected Curtailment Outcomes</v>
      </c>
      <c r="L119" s="59"/>
      <c r="M119" s="58"/>
      <c r="N119" s="61"/>
      <c r="O119" s="61"/>
      <c r="P119" s="58"/>
      <c r="Q119" s="7"/>
    </row>
    <row r="120" spans="2:17">
      <c r="B120" s="49"/>
      <c r="J120" s="49"/>
      <c r="K120" s="51" t="str">
        <f>HYPERLINK("#'Med Term Proj Curtailment'!A1","Medium Term Projected Curtailment Outcomes")</f>
        <v>Medium Term Projected Curtailment Outcomes</v>
      </c>
      <c r="L120" s="7"/>
      <c r="M120" s="7"/>
      <c r="P120" s="7"/>
      <c r="Q120" s="7"/>
    </row>
  </sheetData>
  <pageMargins left="0.7" right="0.7" top="0.75" bottom="0.75" header="0.3" footer="0.3"/>
  <pageSetup paperSize="9" orientation="portrait" verticalDpi="0"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C81C50-9FF9-4826-8AF9-B1BD06E4067A}">
  <sheetPr>
    <tabColor theme="3" tint="0.89999084444715716"/>
  </sheetPr>
  <dimension ref="B2:P23"/>
  <sheetViews>
    <sheetView zoomScale="85" zoomScaleNormal="85" workbookViewId="0">
      <selection activeCell="I47" sqref="I47"/>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6" ht="21">
      <c r="B2" s="10" t="s">
        <v>827</v>
      </c>
      <c r="D2" s="9" t="s">
        <v>45</v>
      </c>
    </row>
    <row r="5" spans="2:16">
      <c r="B5" s="7"/>
      <c r="C5" s="7"/>
      <c r="D5" s="7"/>
      <c r="E5" s="7"/>
      <c r="F5" s="7"/>
      <c r="G5" s="7"/>
      <c r="H5" s="7"/>
      <c r="I5" s="7"/>
      <c r="J5" s="7"/>
      <c r="K5" s="7"/>
      <c r="L5" s="7"/>
      <c r="M5" s="7"/>
      <c r="N5" s="7"/>
      <c r="O5" s="7"/>
      <c r="P5" s="7"/>
    </row>
    <row r="6" spans="2:16">
      <c r="B6" s="7"/>
      <c r="C6" s="7"/>
      <c r="D6" s="7"/>
      <c r="E6" s="7"/>
      <c r="F6" s="7"/>
      <c r="G6" s="7"/>
      <c r="H6" s="7"/>
      <c r="I6" s="7"/>
      <c r="J6" s="7"/>
      <c r="K6" s="7"/>
      <c r="L6" s="7"/>
      <c r="M6" s="7"/>
      <c r="N6" s="7"/>
      <c r="O6" s="7"/>
      <c r="P6" s="7"/>
    </row>
    <row r="7" spans="2:16">
      <c r="B7" s="7"/>
      <c r="C7" s="7"/>
      <c r="D7" s="7"/>
      <c r="E7" s="7"/>
      <c r="F7" s="7"/>
      <c r="G7" s="7"/>
      <c r="H7" s="7"/>
      <c r="I7" s="7"/>
      <c r="J7" s="7"/>
      <c r="K7" s="7"/>
      <c r="L7" s="7"/>
      <c r="M7" s="7"/>
      <c r="N7" s="7"/>
      <c r="O7" s="7"/>
      <c r="P7" s="7"/>
    </row>
    <row r="8" spans="2:16">
      <c r="B8" s="7"/>
      <c r="C8" s="7"/>
      <c r="D8" s="7"/>
      <c r="E8" s="7"/>
      <c r="F8" s="7"/>
      <c r="G8" s="7"/>
      <c r="H8" s="7"/>
      <c r="I8" s="7"/>
      <c r="J8" s="7"/>
      <c r="K8" s="7"/>
      <c r="L8" s="7"/>
      <c r="M8" s="7"/>
      <c r="N8" s="7"/>
      <c r="O8" s="7"/>
      <c r="P8" s="7"/>
    </row>
    <row r="9" spans="2:16">
      <c r="B9" s="7"/>
      <c r="C9" s="7"/>
      <c r="D9" s="7"/>
      <c r="E9" s="7"/>
      <c r="F9" s="7"/>
      <c r="G9" s="7"/>
      <c r="H9" s="7"/>
      <c r="I9" s="7"/>
      <c r="J9" s="7"/>
      <c r="K9" s="7"/>
      <c r="L9" s="7"/>
      <c r="M9" s="7"/>
      <c r="N9" s="7"/>
      <c r="O9" s="7"/>
      <c r="P9" s="7"/>
    </row>
    <row r="10" spans="2:16">
      <c r="B10" s="7"/>
      <c r="C10" s="7"/>
      <c r="D10" s="7"/>
      <c r="E10" s="7"/>
      <c r="F10" s="7"/>
      <c r="G10" s="7"/>
      <c r="H10" s="7"/>
      <c r="I10" s="7"/>
      <c r="J10" s="7"/>
      <c r="K10" s="7"/>
      <c r="L10" s="7"/>
      <c r="M10" s="7"/>
      <c r="N10" s="7"/>
      <c r="O10" s="7"/>
      <c r="P10" s="7"/>
    </row>
    <row r="11" spans="2:16">
      <c r="B11" s="7"/>
      <c r="C11" s="7"/>
      <c r="D11" s="7"/>
      <c r="E11" s="7"/>
      <c r="F11" s="7"/>
      <c r="G11" s="7"/>
      <c r="H11" s="7"/>
      <c r="I11" s="7"/>
      <c r="J11" s="7"/>
      <c r="K11" s="7"/>
      <c r="L11" s="7"/>
      <c r="M11" s="7"/>
      <c r="N11" s="7"/>
      <c r="O11" s="7"/>
      <c r="P11" s="7"/>
    </row>
    <row r="12" spans="2:16">
      <c r="B12" s="7"/>
      <c r="C12" s="7"/>
      <c r="D12" s="7"/>
      <c r="E12" s="7"/>
      <c r="F12" s="7"/>
      <c r="G12" s="7"/>
      <c r="H12" s="7"/>
      <c r="I12" s="7"/>
      <c r="J12" s="7"/>
      <c r="K12" s="7"/>
      <c r="L12" s="7"/>
      <c r="M12" s="7"/>
      <c r="N12" s="7"/>
      <c r="O12" s="7"/>
      <c r="P12" s="7"/>
    </row>
    <row r="13" spans="2:16">
      <c r="B13" s="7"/>
      <c r="C13" s="7"/>
      <c r="D13" s="7"/>
      <c r="E13" s="7"/>
      <c r="F13" s="7"/>
      <c r="G13" s="7"/>
      <c r="H13" s="7"/>
      <c r="I13" s="7"/>
      <c r="J13" s="7"/>
      <c r="K13" s="7"/>
      <c r="L13" s="7"/>
      <c r="M13" s="7"/>
      <c r="N13" s="7"/>
      <c r="O13" s="7"/>
      <c r="P13" s="7"/>
    </row>
    <row r="14" spans="2:16">
      <c r="B14" s="7"/>
      <c r="C14" s="7"/>
      <c r="D14" s="7"/>
      <c r="E14" s="7"/>
      <c r="F14" s="7"/>
      <c r="G14" s="7"/>
      <c r="H14" s="7"/>
      <c r="I14" s="7"/>
      <c r="J14" s="7"/>
      <c r="K14" s="7"/>
      <c r="L14" s="7"/>
      <c r="M14" s="7"/>
      <c r="N14" s="7"/>
      <c r="O14" s="7"/>
      <c r="P14" s="7"/>
    </row>
    <row r="15" spans="2:16">
      <c r="B15" s="7"/>
      <c r="C15" s="7"/>
      <c r="D15" s="7"/>
      <c r="E15" s="7"/>
      <c r="F15" s="7"/>
      <c r="G15" s="7"/>
      <c r="H15" s="7"/>
      <c r="I15" s="7"/>
      <c r="J15" s="7"/>
      <c r="K15" s="7"/>
      <c r="L15" s="7"/>
      <c r="M15" s="7"/>
      <c r="N15" s="7"/>
      <c r="O15" s="7"/>
      <c r="P15" s="7"/>
    </row>
    <row r="16" spans="2:16">
      <c r="B16" s="7"/>
      <c r="C16" s="7"/>
      <c r="D16" s="7"/>
      <c r="E16" s="7"/>
      <c r="F16" s="7"/>
      <c r="G16" s="7"/>
      <c r="H16" s="7"/>
      <c r="I16" s="7"/>
      <c r="J16" s="7"/>
      <c r="K16" s="7"/>
      <c r="L16" s="7"/>
      <c r="M16" s="7"/>
      <c r="N16" s="7"/>
      <c r="O16" s="7"/>
      <c r="P16" s="7"/>
    </row>
    <row r="17" spans="2:16">
      <c r="B17" s="7"/>
      <c r="C17" s="7"/>
      <c r="D17" s="7"/>
      <c r="E17" s="7"/>
      <c r="F17" s="7"/>
      <c r="G17" s="7"/>
      <c r="H17" s="7"/>
      <c r="I17" s="7"/>
      <c r="J17" s="7"/>
      <c r="K17" s="7"/>
      <c r="L17" s="7"/>
      <c r="M17" s="7"/>
      <c r="N17" s="7"/>
      <c r="O17" s="7"/>
      <c r="P17" s="7"/>
    </row>
    <row r="18" spans="2:16">
      <c r="B18" s="7"/>
      <c r="C18" s="7"/>
      <c r="D18" s="7"/>
      <c r="E18" s="7"/>
      <c r="F18" s="7"/>
      <c r="G18" s="7"/>
      <c r="H18" s="7"/>
      <c r="I18" s="7"/>
      <c r="J18" s="7"/>
      <c r="K18" s="7"/>
      <c r="L18" s="7"/>
      <c r="M18" s="7"/>
      <c r="N18" s="7"/>
      <c r="O18" s="7"/>
      <c r="P18" s="7"/>
    </row>
    <row r="19" spans="2:16">
      <c r="B19" s="7"/>
      <c r="C19" s="7"/>
      <c r="D19" s="7"/>
      <c r="E19" s="7"/>
      <c r="F19" s="7"/>
      <c r="G19" s="7"/>
      <c r="H19" s="7"/>
      <c r="I19" s="7"/>
      <c r="J19" s="7"/>
      <c r="K19" s="7"/>
      <c r="L19" s="7"/>
      <c r="M19" s="7"/>
      <c r="N19" s="7"/>
      <c r="O19" s="7"/>
      <c r="P19" s="7"/>
    </row>
    <row r="20" spans="2:16">
      <c r="B20" s="7"/>
      <c r="C20" s="7"/>
      <c r="D20" s="7"/>
      <c r="E20" s="7"/>
      <c r="F20" s="7"/>
      <c r="G20" s="7"/>
      <c r="H20" s="7"/>
      <c r="I20" s="7"/>
      <c r="J20" s="7"/>
      <c r="K20" s="7"/>
      <c r="L20" s="7"/>
      <c r="M20" s="7"/>
      <c r="N20" s="7"/>
      <c r="O20" s="7"/>
      <c r="P20" s="7"/>
    </row>
    <row r="21" spans="2:16">
      <c r="B21" s="7"/>
      <c r="C21" s="7"/>
      <c r="D21" s="7"/>
      <c r="E21" s="7"/>
      <c r="F21" s="7"/>
      <c r="G21" s="7"/>
      <c r="H21" s="7"/>
      <c r="I21" s="7"/>
      <c r="J21" s="7"/>
      <c r="K21" s="7"/>
      <c r="L21" s="7"/>
      <c r="M21" s="7"/>
      <c r="N21" s="7"/>
      <c r="O21" s="7"/>
      <c r="P21" s="7"/>
    </row>
    <row r="22" spans="2:16">
      <c r="B22" s="7"/>
      <c r="C22" s="7"/>
      <c r="D22" s="7"/>
      <c r="E22" s="7"/>
      <c r="F22" s="7"/>
      <c r="G22" s="7"/>
      <c r="H22" s="7"/>
      <c r="I22" s="7"/>
      <c r="J22" s="7"/>
      <c r="K22" s="7"/>
      <c r="L22" s="7"/>
      <c r="M22" s="7"/>
      <c r="N22" s="7"/>
      <c r="O22" s="7"/>
      <c r="P22" s="7"/>
    </row>
    <row r="23" spans="2:16">
      <c r="B23" s="7"/>
      <c r="C23" s="7"/>
      <c r="D23" s="7"/>
      <c r="E23" s="7"/>
      <c r="F23" s="7"/>
      <c r="G23" s="7"/>
      <c r="H23" s="7"/>
      <c r="I23" s="7"/>
      <c r="J23" s="7"/>
      <c r="K23" s="7"/>
      <c r="L23" s="7"/>
      <c r="M23" s="7"/>
      <c r="N23" s="7"/>
      <c r="O23" s="7"/>
      <c r="P23" s="7"/>
    </row>
  </sheetData>
  <pageMargins left="0.7" right="0.7" top="0.75" bottom="0.75" header="0.3" footer="0.3"/>
  <pageSetup paperSize="9" orientation="portrait"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7B3303-C3AC-4895-8104-2126F6516F4A}">
  <sheetPr>
    <tabColor theme="3" tint="0.89999084444715716"/>
  </sheetPr>
  <dimension ref="B2:Y37"/>
  <sheetViews>
    <sheetView zoomScale="85" zoomScaleNormal="85" workbookViewId="0">
      <selection activeCell="B2" sqref="B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828</v>
      </c>
      <c r="D2" s="9" t="s">
        <v>46</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8" spans="2:15" ht="15" thickBot="1">
      <c r="B28" s="29" t="s">
        <v>829</v>
      </c>
      <c r="C28" s="30" t="s">
        <v>830</v>
      </c>
      <c r="D28" s="30" t="s">
        <v>831</v>
      </c>
      <c r="E28" s="30" t="s">
        <v>832</v>
      </c>
      <c r="F28" s="30" t="s">
        <v>833</v>
      </c>
      <c r="G28" s="30" t="s">
        <v>834</v>
      </c>
      <c r="H28" s="30" t="s">
        <v>835</v>
      </c>
      <c r="I28" s="30" t="s">
        <v>836</v>
      </c>
      <c r="J28" s="30" t="s">
        <v>837</v>
      </c>
    </row>
    <row r="29" spans="2:15" ht="15" thickBot="1">
      <c r="B29" s="31" t="s">
        <v>838</v>
      </c>
      <c r="C29" s="73">
        <v>38.415549999999996</v>
      </c>
      <c r="D29" s="73">
        <v>0</v>
      </c>
      <c r="E29" s="74">
        <v>2.1349999999999998</v>
      </c>
      <c r="F29" s="73">
        <v>0</v>
      </c>
      <c r="G29" s="73">
        <v>0.71799999999999997</v>
      </c>
      <c r="H29" s="73">
        <v>5.9669999999999996</v>
      </c>
      <c r="I29" s="73">
        <v>15.866290000000003</v>
      </c>
      <c r="J29" s="73">
        <v>36.228030000000004</v>
      </c>
    </row>
    <row r="30" spans="2:15" ht="15" thickBot="1">
      <c r="B30" s="31" t="s">
        <v>839</v>
      </c>
      <c r="C30" s="75">
        <v>41.649030000000003</v>
      </c>
      <c r="D30" s="75">
        <v>0.99</v>
      </c>
      <c r="E30" s="75">
        <v>0.73997000000000002</v>
      </c>
      <c r="F30" s="75">
        <v>0</v>
      </c>
      <c r="G30" s="75">
        <v>3.786</v>
      </c>
      <c r="H30" s="75">
        <v>5.0359999999999996</v>
      </c>
      <c r="I30" s="75">
        <v>22.456799999999998</v>
      </c>
      <c r="J30" s="75">
        <v>30.219000000000005</v>
      </c>
    </row>
    <row r="31" spans="2:15" ht="15" thickBot="1">
      <c r="B31" s="31" t="s">
        <v>840</v>
      </c>
      <c r="C31" s="73">
        <v>9.8287700000000005</v>
      </c>
      <c r="D31" s="73">
        <v>0</v>
      </c>
      <c r="E31" s="74">
        <v>0.79</v>
      </c>
      <c r="F31" s="73">
        <v>0</v>
      </c>
      <c r="G31" s="73">
        <v>0</v>
      </c>
      <c r="H31" s="73">
        <v>0</v>
      </c>
      <c r="I31" s="73">
        <v>5.8162299999999991</v>
      </c>
      <c r="J31" s="73">
        <v>2.7349999999999999</v>
      </c>
    </row>
    <row r="32" spans="2:15" ht="15" thickBot="1">
      <c r="B32" s="31" t="s">
        <v>841</v>
      </c>
      <c r="C32" s="75">
        <v>0.72904999999999998</v>
      </c>
      <c r="D32" s="75">
        <v>0</v>
      </c>
      <c r="E32" s="75">
        <v>0</v>
      </c>
      <c r="F32" s="75">
        <v>0</v>
      </c>
      <c r="G32" s="75">
        <v>0</v>
      </c>
      <c r="H32" s="75">
        <v>3.95</v>
      </c>
      <c r="I32" s="75">
        <v>0.78207999999999989</v>
      </c>
      <c r="J32" s="75">
        <v>5.5188000000000006</v>
      </c>
    </row>
    <row r="33" spans="2:25" ht="15" thickBot="1">
      <c r="B33" s="31" t="s">
        <v>842</v>
      </c>
      <c r="C33" s="73">
        <v>19.725420000000007</v>
      </c>
      <c r="D33" s="73">
        <v>0</v>
      </c>
      <c r="E33" s="74">
        <v>2.0829899999999997</v>
      </c>
      <c r="F33" s="73">
        <v>0</v>
      </c>
      <c r="G33" s="73">
        <v>0.8</v>
      </c>
      <c r="H33" s="73">
        <v>0</v>
      </c>
      <c r="I33" s="73">
        <v>7.1784699999999999</v>
      </c>
      <c r="J33" s="73">
        <v>41.5197</v>
      </c>
    </row>
    <row r="37" spans="2:25">
      <c r="B37" s="34" t="s">
        <v>843</v>
      </c>
      <c r="C37" s="34"/>
      <c r="D37" s="34"/>
      <c r="E37" s="34"/>
      <c r="F37" s="34"/>
      <c r="G37" s="34"/>
      <c r="H37" s="34"/>
      <c r="I37" s="34"/>
      <c r="J37" s="34"/>
      <c r="K37" s="34"/>
      <c r="L37" s="34"/>
      <c r="M37" s="34"/>
      <c r="N37" s="34"/>
      <c r="O37" s="34"/>
      <c r="P37" s="34"/>
      <c r="Q37" s="34"/>
      <c r="R37" s="34"/>
      <c r="S37" s="34"/>
      <c r="T37" s="34"/>
      <c r="U37" s="34"/>
      <c r="V37" s="34"/>
      <c r="W37" s="34"/>
      <c r="X37" s="34"/>
      <c r="Y37" s="39"/>
    </row>
  </sheetData>
  <pageMargins left="0.7" right="0.7" top="0.75" bottom="0.75" header="0.3" footer="0.3"/>
  <pageSetup paperSize="9" orientation="portrait"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7382BD-F9ED-4360-9B40-DF2A485BBB93}">
  <sheetPr>
    <tabColor theme="3" tint="0.89999084444715716"/>
  </sheetPr>
  <dimension ref="B2:Y37"/>
  <sheetViews>
    <sheetView zoomScale="85" zoomScaleNormal="85" workbookViewId="0">
      <selection activeCell="B2" sqref="B2"/>
    </sheetView>
  </sheetViews>
  <sheetFormatPr defaultColWidth="9" defaultRowHeight="14.45"/>
  <cols>
    <col min="1" max="1" width="9" style="5"/>
    <col min="2" max="2" width="16.375" style="5" customWidth="1"/>
    <col min="3" max="8" width="9" style="5" bestFit="1" customWidth="1"/>
    <col min="9" max="9" width="9" style="5" customWidth="1"/>
    <col min="10" max="13" width="9" style="5" bestFit="1"/>
    <col min="14" max="14" width="9" style="5" customWidth="1"/>
    <col min="15" max="16384" width="9" style="5"/>
  </cols>
  <sheetData>
    <row r="2" spans="2:15" ht="21">
      <c r="B2" s="10" t="s">
        <v>844</v>
      </c>
      <c r="D2" s="9" t="s">
        <v>47</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6" spans="2:15">
      <c r="J26" s="32"/>
    </row>
    <row r="27" spans="2:15">
      <c r="J27" s="32"/>
    </row>
    <row r="28" spans="2:15" s="42" customFormat="1" ht="45.6" customHeight="1" thickBot="1">
      <c r="B28" s="29" t="s">
        <v>845</v>
      </c>
      <c r="C28" s="30" t="s">
        <v>836</v>
      </c>
      <c r="D28" s="30" t="s">
        <v>846</v>
      </c>
      <c r="E28" s="30" t="s">
        <v>837</v>
      </c>
      <c r="F28" s="30" t="s">
        <v>847</v>
      </c>
      <c r="G28" s="30" t="s">
        <v>830</v>
      </c>
      <c r="H28" s="30" t="s">
        <v>848</v>
      </c>
      <c r="I28" s="30" t="s">
        <v>834</v>
      </c>
      <c r="J28" s="41"/>
    </row>
    <row r="29" spans="2:15" ht="15" thickBot="1">
      <c r="B29" s="40" t="s">
        <v>849</v>
      </c>
      <c r="C29" s="73">
        <v>3.2915000000000001</v>
      </c>
      <c r="D29" s="73">
        <v>3.5249999999999999</v>
      </c>
      <c r="E29" s="74">
        <v>2.6840999999999999</v>
      </c>
      <c r="F29" s="73">
        <v>0</v>
      </c>
      <c r="G29" s="73">
        <v>7.57</v>
      </c>
      <c r="H29" s="73">
        <v>2</v>
      </c>
      <c r="I29" s="73">
        <v>0.20899999999999999</v>
      </c>
      <c r="J29" s="76"/>
    </row>
    <row r="30" spans="2:15" ht="29.45" thickBot="1">
      <c r="B30" s="40" t="s">
        <v>850</v>
      </c>
      <c r="C30" s="75">
        <v>7.2393999999999998</v>
      </c>
      <c r="D30" s="75">
        <v>1.4139000000000002</v>
      </c>
      <c r="E30" s="75">
        <v>2.8125999999999998</v>
      </c>
      <c r="F30" s="75">
        <v>0.4</v>
      </c>
      <c r="G30" s="75">
        <v>6.9824999999999999</v>
      </c>
      <c r="H30" s="75">
        <v>0.4</v>
      </c>
      <c r="I30" s="75">
        <v>7.0000000000000007E-2</v>
      </c>
      <c r="J30" s="76"/>
    </row>
    <row r="31" spans="2:15" ht="15" thickBot="1">
      <c r="B31" s="40" t="s">
        <v>851</v>
      </c>
      <c r="C31" s="73">
        <v>1.8852</v>
      </c>
      <c r="D31" s="73">
        <v>0.08</v>
      </c>
      <c r="E31" s="74">
        <v>0.255</v>
      </c>
      <c r="F31" s="73">
        <v>0</v>
      </c>
      <c r="G31" s="73">
        <v>2.4899999999999998</v>
      </c>
      <c r="H31" s="73">
        <v>0.314</v>
      </c>
      <c r="I31" s="73">
        <v>0.66949999999999998</v>
      </c>
      <c r="J31" s="76"/>
    </row>
    <row r="32" spans="2:15" ht="29.45" thickBot="1">
      <c r="B32" s="40" t="s">
        <v>852</v>
      </c>
      <c r="C32" s="75">
        <v>1.2909000000000002</v>
      </c>
      <c r="D32" s="75">
        <v>0</v>
      </c>
      <c r="E32" s="75">
        <v>2.516</v>
      </c>
      <c r="F32" s="75">
        <v>0</v>
      </c>
      <c r="G32" s="75">
        <v>1.5</v>
      </c>
      <c r="H32" s="75">
        <v>8.6E-3</v>
      </c>
      <c r="I32" s="75">
        <v>0.04</v>
      </c>
      <c r="J32" s="76"/>
    </row>
    <row r="33" spans="2:25">
      <c r="J33" s="32"/>
    </row>
    <row r="34" spans="2:25">
      <c r="J34" s="32"/>
    </row>
    <row r="35" spans="2:25">
      <c r="J35" s="32"/>
    </row>
    <row r="36" spans="2:25">
      <c r="B36" s="34" t="s">
        <v>853</v>
      </c>
      <c r="C36" s="34"/>
      <c r="D36" s="34"/>
      <c r="E36" s="34"/>
      <c r="F36" s="34"/>
      <c r="G36" s="34"/>
      <c r="H36" s="34"/>
      <c r="I36" s="34"/>
      <c r="J36" s="34"/>
      <c r="K36" s="34"/>
      <c r="L36" s="34"/>
      <c r="M36" s="34"/>
      <c r="N36" s="34"/>
      <c r="O36" s="34"/>
      <c r="P36" s="34"/>
      <c r="Q36" s="34"/>
      <c r="R36" s="34"/>
      <c r="S36" s="34"/>
      <c r="T36" s="34"/>
      <c r="U36" s="34"/>
      <c r="V36" s="34"/>
      <c r="W36" s="34"/>
      <c r="X36" s="34"/>
      <c r="Y36" s="39"/>
    </row>
    <row r="37" spans="2:25">
      <c r="J37" s="32"/>
    </row>
  </sheetData>
  <pageMargins left="0.7" right="0.7" top="0.75" bottom="0.75" header="0.3" footer="0.3"/>
  <pageSetup paperSize="9" orientation="portrait" verticalDpi="0"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069E4C-1759-4A1F-B705-40DA5D7EBC35}">
  <sheetPr>
    <tabColor theme="3" tint="0.89999084444715716"/>
  </sheetPr>
  <dimension ref="B2:Y54"/>
  <sheetViews>
    <sheetView zoomScale="85" zoomScaleNormal="85" workbookViewId="0">
      <selection activeCell="M46" sqref="M46"/>
    </sheetView>
  </sheetViews>
  <sheetFormatPr defaultColWidth="9" defaultRowHeight="14.45"/>
  <cols>
    <col min="1" max="1" width="9" style="5"/>
    <col min="2" max="2" width="16.375" style="5" customWidth="1"/>
    <col min="3" max="13" width="9" style="5" bestFit="1"/>
    <col min="14" max="14" width="9" style="5" customWidth="1"/>
    <col min="15" max="16384" width="9" style="5"/>
  </cols>
  <sheetData>
    <row r="2" spans="2:17" ht="21">
      <c r="B2" s="10" t="s">
        <v>854</v>
      </c>
      <c r="D2" s="9" t="s">
        <v>48</v>
      </c>
    </row>
    <row r="3" spans="2:17">
      <c r="Q3" s="32"/>
    </row>
    <row r="5" spans="2:17">
      <c r="B5" s="33"/>
      <c r="C5" s="33"/>
      <c r="D5" s="33"/>
      <c r="E5" s="33"/>
      <c r="F5" s="33"/>
      <c r="G5" s="33"/>
      <c r="H5" s="33"/>
      <c r="I5" s="33"/>
      <c r="J5" s="33"/>
      <c r="K5" s="32"/>
      <c r="L5" s="32"/>
      <c r="M5" s="32"/>
      <c r="N5" s="32"/>
      <c r="O5" s="32"/>
    </row>
    <row r="6" spans="2:17">
      <c r="B6" s="33"/>
      <c r="C6" s="33"/>
      <c r="D6" s="33"/>
      <c r="E6" s="33"/>
      <c r="F6" s="33"/>
      <c r="G6" s="33"/>
      <c r="H6" s="33"/>
      <c r="I6" s="33"/>
      <c r="J6" s="33"/>
      <c r="K6" s="32"/>
      <c r="L6" s="32"/>
      <c r="M6" s="32"/>
      <c r="N6" s="32"/>
      <c r="O6" s="32"/>
    </row>
    <row r="7" spans="2:17">
      <c r="B7" s="33"/>
      <c r="C7" s="33"/>
      <c r="D7" s="33"/>
      <c r="E7" s="33"/>
      <c r="F7" s="33"/>
      <c r="G7" s="33"/>
      <c r="H7" s="33"/>
      <c r="I7" s="33"/>
      <c r="J7" s="33"/>
      <c r="K7" s="32"/>
      <c r="L7" s="32"/>
      <c r="M7" s="32"/>
      <c r="N7" s="32"/>
      <c r="O7" s="32"/>
    </row>
    <row r="8" spans="2:17">
      <c r="B8" s="33"/>
      <c r="C8" s="33"/>
      <c r="D8" s="33"/>
      <c r="E8" s="33"/>
      <c r="F8" s="33"/>
      <c r="G8" s="33"/>
      <c r="H8" s="33"/>
      <c r="I8" s="33"/>
      <c r="J8" s="33"/>
      <c r="K8" s="32"/>
      <c r="L8" s="32"/>
      <c r="M8" s="32"/>
      <c r="N8" s="32"/>
      <c r="O8" s="32"/>
    </row>
    <row r="9" spans="2:17">
      <c r="B9" s="33"/>
      <c r="C9" s="33"/>
      <c r="D9" s="33"/>
      <c r="E9" s="33"/>
      <c r="F9" s="33"/>
      <c r="G9" s="33"/>
      <c r="H9" s="33"/>
      <c r="I9" s="33"/>
      <c r="J9" s="33"/>
      <c r="K9" s="32"/>
      <c r="L9" s="32"/>
      <c r="M9" s="32"/>
      <c r="N9" s="32"/>
      <c r="O9" s="32"/>
    </row>
    <row r="10" spans="2:17">
      <c r="B10" s="33"/>
      <c r="C10" s="33"/>
      <c r="D10" s="33"/>
      <c r="E10" s="33"/>
      <c r="F10" s="33"/>
      <c r="G10" s="33"/>
      <c r="H10" s="33"/>
      <c r="I10" s="33"/>
      <c r="J10" s="33"/>
      <c r="K10" s="32"/>
      <c r="L10" s="32"/>
      <c r="M10" s="32"/>
      <c r="N10" s="32"/>
      <c r="O10" s="32"/>
    </row>
    <row r="11" spans="2:17">
      <c r="B11" s="33"/>
      <c r="C11" s="33"/>
      <c r="D11" s="33"/>
      <c r="E11" s="33"/>
      <c r="F11" s="33"/>
      <c r="G11" s="33"/>
      <c r="H11" s="33"/>
      <c r="I11" s="33"/>
      <c r="J11" s="33"/>
      <c r="K11" s="32"/>
      <c r="L11" s="32"/>
      <c r="M11" s="32"/>
      <c r="N11" s="32"/>
      <c r="O11" s="32"/>
    </row>
    <row r="12" spans="2:17">
      <c r="B12" s="33"/>
      <c r="C12" s="33"/>
      <c r="D12" s="33"/>
      <c r="E12" s="33"/>
      <c r="F12" s="33"/>
      <c r="G12" s="33"/>
      <c r="H12" s="33"/>
      <c r="I12" s="33"/>
      <c r="J12" s="33"/>
      <c r="K12" s="32"/>
      <c r="L12" s="32"/>
      <c r="M12" s="32"/>
      <c r="N12" s="32"/>
      <c r="O12" s="32"/>
    </row>
    <row r="13" spans="2:17">
      <c r="B13" s="33"/>
      <c r="C13" s="33"/>
      <c r="D13" s="33"/>
      <c r="E13" s="33"/>
      <c r="F13" s="33"/>
      <c r="G13" s="33"/>
      <c r="H13" s="33"/>
      <c r="I13" s="33"/>
      <c r="J13" s="33"/>
      <c r="K13" s="32"/>
      <c r="L13" s="32"/>
      <c r="M13" s="32"/>
      <c r="N13" s="32"/>
      <c r="O13" s="32"/>
    </row>
    <row r="14" spans="2:17">
      <c r="B14" s="33"/>
      <c r="C14" s="33"/>
      <c r="D14" s="33"/>
      <c r="E14" s="33"/>
      <c r="F14" s="33"/>
      <c r="G14" s="33"/>
      <c r="H14" s="33"/>
      <c r="I14" s="33"/>
      <c r="J14" s="33"/>
      <c r="K14" s="32"/>
      <c r="L14" s="32"/>
      <c r="M14" s="32"/>
      <c r="N14" s="32"/>
      <c r="O14" s="32"/>
    </row>
    <row r="15" spans="2:17">
      <c r="B15" s="33"/>
      <c r="C15" s="33"/>
      <c r="D15" s="33"/>
      <c r="E15" s="33"/>
      <c r="F15" s="33"/>
      <c r="G15" s="33"/>
      <c r="H15" s="33"/>
      <c r="I15" s="33"/>
      <c r="J15" s="33"/>
      <c r="K15" s="32"/>
      <c r="L15" s="32"/>
      <c r="M15" s="32"/>
      <c r="N15" s="32"/>
      <c r="O15" s="32"/>
    </row>
    <row r="16" spans="2:17">
      <c r="B16" s="33"/>
      <c r="C16" s="33"/>
      <c r="D16" s="33"/>
      <c r="E16" s="33"/>
      <c r="F16" s="33"/>
      <c r="G16" s="33"/>
      <c r="H16" s="33"/>
      <c r="I16" s="33"/>
      <c r="J16" s="33"/>
      <c r="K16" s="32"/>
      <c r="L16" s="32"/>
      <c r="M16" s="32"/>
      <c r="N16" s="32"/>
      <c r="O16" s="32"/>
    </row>
    <row r="17" spans="2:15">
      <c r="B17" s="33"/>
      <c r="C17" s="33"/>
      <c r="D17" s="33"/>
      <c r="E17" s="33"/>
      <c r="F17" s="33"/>
      <c r="G17" s="33"/>
      <c r="H17" s="33"/>
      <c r="I17" s="33"/>
      <c r="J17" s="33"/>
      <c r="K17" s="32"/>
      <c r="L17" s="32"/>
      <c r="M17" s="32"/>
      <c r="N17" s="32"/>
      <c r="O17" s="32"/>
    </row>
    <row r="18" spans="2:15">
      <c r="B18" s="33"/>
      <c r="C18" s="33"/>
      <c r="D18" s="33"/>
      <c r="E18" s="33"/>
      <c r="F18" s="33"/>
      <c r="G18" s="33"/>
      <c r="H18" s="33"/>
      <c r="I18" s="33"/>
      <c r="J18" s="33"/>
      <c r="K18" s="32"/>
      <c r="L18" s="32"/>
      <c r="M18" s="32"/>
      <c r="N18" s="32"/>
      <c r="O18" s="32"/>
    </row>
    <row r="19" spans="2:15">
      <c r="B19" s="33"/>
      <c r="C19" s="33"/>
      <c r="D19" s="33"/>
      <c r="E19" s="33"/>
      <c r="F19" s="33"/>
      <c r="G19" s="33"/>
      <c r="H19" s="33"/>
      <c r="I19" s="33"/>
      <c r="J19" s="33"/>
      <c r="K19" s="32"/>
      <c r="L19" s="32"/>
      <c r="M19" s="32"/>
      <c r="N19" s="32"/>
      <c r="O19" s="32"/>
    </row>
    <row r="20" spans="2:15">
      <c r="B20" s="33"/>
      <c r="C20" s="33"/>
      <c r="D20" s="33"/>
      <c r="E20" s="33"/>
      <c r="F20" s="33"/>
      <c r="G20" s="33"/>
      <c r="H20" s="33"/>
      <c r="I20" s="33"/>
      <c r="J20" s="33"/>
      <c r="K20" s="32"/>
      <c r="L20" s="32"/>
      <c r="M20" s="32"/>
      <c r="N20" s="32"/>
      <c r="O20" s="32"/>
    </row>
    <row r="21" spans="2:15">
      <c r="B21" s="33"/>
      <c r="C21" s="33"/>
      <c r="D21" s="33"/>
      <c r="E21" s="33"/>
      <c r="F21" s="33"/>
      <c r="G21" s="33"/>
      <c r="H21" s="33"/>
      <c r="I21" s="33"/>
      <c r="J21" s="33"/>
      <c r="K21" s="32"/>
      <c r="L21" s="32"/>
      <c r="M21" s="32"/>
      <c r="N21" s="32"/>
      <c r="O21" s="32"/>
    </row>
    <row r="22" spans="2:15">
      <c r="B22" s="33"/>
      <c r="C22" s="33"/>
      <c r="D22" s="33"/>
      <c r="E22" s="33"/>
      <c r="F22" s="33"/>
      <c r="G22" s="33"/>
      <c r="H22" s="33"/>
      <c r="I22" s="33"/>
      <c r="J22" s="33"/>
      <c r="K22" s="32"/>
      <c r="L22" s="32"/>
      <c r="M22" s="32"/>
      <c r="N22" s="32"/>
      <c r="O22" s="32"/>
    </row>
    <row r="23" spans="2:15">
      <c r="B23" s="33"/>
      <c r="C23" s="33"/>
      <c r="D23" s="33"/>
      <c r="E23" s="33"/>
      <c r="F23" s="33"/>
      <c r="G23" s="33"/>
      <c r="H23" s="33"/>
      <c r="I23" s="33"/>
      <c r="J23" s="33"/>
      <c r="K23" s="32"/>
      <c r="L23" s="32"/>
      <c r="M23" s="32"/>
      <c r="N23" s="32"/>
      <c r="O23" s="32"/>
    </row>
    <row r="24" spans="2:15">
      <c r="B24" s="33"/>
      <c r="C24" s="33"/>
      <c r="D24" s="33"/>
      <c r="E24" s="33"/>
      <c r="F24" s="33"/>
      <c r="G24" s="33"/>
      <c r="H24" s="33"/>
      <c r="I24" s="33"/>
      <c r="J24" s="33"/>
      <c r="K24" s="32"/>
      <c r="L24" s="32"/>
      <c r="M24" s="32"/>
      <c r="N24" s="32"/>
      <c r="O24" s="32"/>
    </row>
    <row r="25" spans="2:15">
      <c r="B25" s="33"/>
      <c r="C25" s="33"/>
      <c r="D25" s="33"/>
      <c r="E25" s="33"/>
      <c r="F25" s="33"/>
      <c r="G25" s="33"/>
      <c r="H25" s="33"/>
      <c r="I25" s="33"/>
      <c r="J25" s="33"/>
    </row>
    <row r="26" spans="2:15">
      <c r="B26" s="33"/>
      <c r="C26" s="33"/>
      <c r="D26" s="33"/>
      <c r="E26" s="33"/>
      <c r="F26" s="33"/>
      <c r="G26" s="33"/>
      <c r="H26" s="33"/>
      <c r="I26" s="33"/>
      <c r="J26" s="33"/>
    </row>
    <row r="27" spans="2:15">
      <c r="B27" s="33"/>
      <c r="C27" s="33"/>
      <c r="D27" s="33"/>
      <c r="E27" s="33"/>
      <c r="F27" s="33"/>
      <c r="G27" s="33"/>
      <c r="H27" s="33"/>
      <c r="I27" s="33"/>
      <c r="J27" s="33"/>
    </row>
    <row r="28" spans="2:15">
      <c r="B28" s="33"/>
      <c r="C28" s="33"/>
      <c r="D28" s="33"/>
      <c r="E28" s="33"/>
      <c r="F28" s="33"/>
      <c r="G28" s="33"/>
      <c r="H28" s="33"/>
      <c r="I28" s="33"/>
      <c r="J28" s="33"/>
    </row>
    <row r="29" spans="2:15">
      <c r="B29" s="33"/>
      <c r="C29" s="33"/>
      <c r="D29" s="33"/>
      <c r="E29" s="33"/>
      <c r="F29" s="33"/>
      <c r="G29" s="33"/>
      <c r="H29" s="33"/>
      <c r="I29" s="33"/>
      <c r="J29" s="33"/>
    </row>
    <row r="30" spans="2:15">
      <c r="B30" s="33"/>
      <c r="C30" s="33"/>
      <c r="D30" s="33"/>
      <c r="E30" s="33"/>
      <c r="F30" s="33"/>
      <c r="G30" s="33"/>
      <c r="H30" s="33"/>
      <c r="I30" s="33"/>
      <c r="J30" s="33"/>
    </row>
    <row r="31" spans="2:15">
      <c r="B31" s="33"/>
      <c r="C31" s="33"/>
      <c r="D31" s="33"/>
      <c r="E31" s="33"/>
      <c r="F31" s="33"/>
      <c r="G31" s="33"/>
      <c r="H31" s="33"/>
      <c r="I31" s="33"/>
      <c r="J31" s="33"/>
    </row>
    <row r="32" spans="2:15">
      <c r="B32" s="33"/>
      <c r="C32" s="33"/>
      <c r="D32" s="33"/>
      <c r="E32" s="33"/>
      <c r="F32" s="33"/>
      <c r="G32" s="33"/>
      <c r="H32" s="33"/>
      <c r="I32" s="33"/>
      <c r="J32" s="33"/>
    </row>
    <row r="33" spans="2:10">
      <c r="B33" s="33"/>
      <c r="C33" s="33"/>
      <c r="D33" s="33"/>
      <c r="E33" s="33"/>
      <c r="F33" s="33"/>
      <c r="G33" s="33"/>
      <c r="H33" s="33"/>
      <c r="I33" s="33"/>
      <c r="J33" s="33"/>
    </row>
    <row r="34" spans="2:10">
      <c r="B34" s="33"/>
      <c r="C34" s="33"/>
      <c r="D34" s="33"/>
      <c r="E34" s="33"/>
      <c r="F34" s="33"/>
      <c r="G34" s="33"/>
      <c r="H34" s="33"/>
      <c r="I34" s="33"/>
      <c r="J34" s="33"/>
    </row>
    <row r="35" spans="2:10">
      <c r="B35" s="33"/>
      <c r="C35" s="33"/>
      <c r="D35" s="33"/>
      <c r="E35" s="33"/>
      <c r="F35" s="33"/>
      <c r="G35" s="33"/>
      <c r="H35" s="33"/>
      <c r="I35" s="33"/>
      <c r="J35" s="33"/>
    </row>
    <row r="36" spans="2:10">
      <c r="B36" s="33"/>
      <c r="C36" s="33"/>
      <c r="D36" s="33"/>
      <c r="E36" s="33"/>
      <c r="F36" s="33"/>
      <c r="G36" s="33"/>
      <c r="H36" s="33"/>
      <c r="I36" s="33"/>
      <c r="J36" s="33"/>
    </row>
    <row r="37" spans="2:10">
      <c r="B37" s="33"/>
      <c r="C37" s="33"/>
      <c r="D37" s="33"/>
      <c r="E37" s="33"/>
      <c r="F37" s="33"/>
      <c r="G37" s="33"/>
      <c r="H37" s="33"/>
      <c r="I37" s="33"/>
      <c r="J37" s="33"/>
    </row>
    <row r="38" spans="2:10">
      <c r="B38" s="33"/>
      <c r="C38" s="33"/>
      <c r="D38" s="33"/>
      <c r="E38" s="33"/>
      <c r="F38" s="33"/>
      <c r="G38" s="33"/>
      <c r="H38" s="33"/>
      <c r="I38" s="33"/>
      <c r="J38" s="33"/>
    </row>
    <row r="39" spans="2:10">
      <c r="B39" s="33"/>
      <c r="C39" s="33"/>
      <c r="D39" s="33"/>
      <c r="E39" s="33"/>
      <c r="F39" s="33"/>
      <c r="G39" s="33"/>
      <c r="H39" s="33"/>
      <c r="I39" s="33"/>
      <c r="J39" s="33"/>
    </row>
    <row r="40" spans="2:10">
      <c r="B40" s="33"/>
      <c r="C40" s="33"/>
      <c r="D40" s="33"/>
      <c r="E40" s="33"/>
      <c r="F40" s="33"/>
      <c r="G40" s="33"/>
      <c r="H40" s="33"/>
      <c r="I40" s="33"/>
      <c r="J40" s="33"/>
    </row>
    <row r="41" spans="2:10">
      <c r="B41" s="33"/>
      <c r="C41" s="33"/>
      <c r="D41" s="33"/>
      <c r="E41" s="33"/>
      <c r="F41" s="33"/>
      <c r="G41" s="33"/>
      <c r="H41" s="33"/>
      <c r="I41" s="33"/>
      <c r="J41" s="33"/>
    </row>
    <row r="42" spans="2:10">
      <c r="B42" s="33"/>
      <c r="C42" s="33"/>
      <c r="D42" s="33"/>
      <c r="E42" s="33"/>
      <c r="F42" s="33"/>
      <c r="G42" s="33"/>
      <c r="H42" s="33"/>
      <c r="I42" s="33"/>
      <c r="J42" s="33"/>
    </row>
    <row r="43" spans="2:10">
      <c r="B43" s="33"/>
      <c r="C43" s="33"/>
      <c r="D43" s="33"/>
      <c r="E43" s="33"/>
      <c r="F43" s="33"/>
      <c r="G43" s="33"/>
      <c r="H43" s="33"/>
      <c r="I43" s="33"/>
      <c r="J43" s="33"/>
    </row>
    <row r="44" spans="2:10">
      <c r="B44" s="33"/>
      <c r="C44" s="33"/>
      <c r="D44" s="33"/>
      <c r="E44" s="33"/>
      <c r="F44" s="33"/>
      <c r="G44" s="33"/>
      <c r="H44" s="33"/>
      <c r="I44" s="33"/>
      <c r="J44" s="33"/>
    </row>
    <row r="45" spans="2:10">
      <c r="B45" s="33"/>
      <c r="C45" s="33"/>
      <c r="D45" s="33"/>
      <c r="E45" s="33"/>
      <c r="F45" s="33"/>
      <c r="G45" s="33"/>
      <c r="H45" s="33"/>
      <c r="I45" s="33"/>
      <c r="J45" s="33"/>
    </row>
    <row r="46" spans="2:10">
      <c r="B46" s="33"/>
      <c r="C46" s="33"/>
      <c r="D46" s="33"/>
      <c r="E46" s="33"/>
      <c r="F46" s="33"/>
      <c r="G46" s="33"/>
      <c r="H46" s="33"/>
      <c r="I46" s="33"/>
      <c r="J46" s="33"/>
    </row>
    <row r="47" spans="2:10">
      <c r="B47" s="33"/>
      <c r="C47" s="33"/>
      <c r="D47" s="33"/>
      <c r="E47" s="33"/>
      <c r="F47" s="33"/>
      <c r="G47" s="33"/>
      <c r="H47" s="33"/>
      <c r="I47" s="33"/>
      <c r="J47" s="33"/>
    </row>
    <row r="48" spans="2:10">
      <c r="B48" s="33"/>
      <c r="C48" s="33"/>
      <c r="D48" s="33"/>
      <c r="E48" s="33"/>
      <c r="F48" s="33"/>
      <c r="G48" s="33"/>
      <c r="H48" s="33"/>
      <c r="I48" s="33"/>
      <c r="J48" s="33"/>
    </row>
    <row r="49" spans="2:25">
      <c r="B49" s="33"/>
      <c r="C49" s="33"/>
      <c r="D49" s="33"/>
      <c r="E49" s="33"/>
      <c r="F49" s="33"/>
      <c r="G49" s="33"/>
      <c r="H49" s="33"/>
      <c r="I49" s="33"/>
      <c r="J49" s="33"/>
    </row>
    <row r="50" spans="2:25">
      <c r="B50" s="33"/>
      <c r="C50" s="33"/>
      <c r="D50" s="33"/>
      <c r="E50" s="33"/>
      <c r="F50" s="33"/>
      <c r="G50" s="33"/>
      <c r="H50" s="33"/>
      <c r="I50" s="33"/>
      <c r="J50" s="33"/>
    </row>
    <row r="54" spans="2:25">
      <c r="B54" s="34" t="s">
        <v>855</v>
      </c>
      <c r="C54" s="34"/>
      <c r="D54" s="34"/>
      <c r="E54" s="34"/>
      <c r="F54" s="34"/>
      <c r="G54" s="34"/>
      <c r="H54" s="34"/>
      <c r="I54" s="34"/>
      <c r="J54" s="34"/>
      <c r="K54" s="34"/>
      <c r="L54" s="34"/>
      <c r="M54" s="34"/>
      <c r="N54" s="34"/>
      <c r="O54" s="34"/>
      <c r="P54" s="34"/>
      <c r="Q54" s="34"/>
      <c r="R54" s="34"/>
      <c r="S54" s="34"/>
      <c r="T54" s="34"/>
      <c r="U54" s="34"/>
      <c r="V54" s="34"/>
      <c r="W54" s="34"/>
      <c r="X54" s="34"/>
      <c r="Y54" s="34"/>
    </row>
  </sheetData>
  <pageMargins left="0.7" right="0.7" top="0.75" bottom="0.75" header="0.3" footer="0.3"/>
  <pageSetup paperSize="9" orientation="portrait" verticalDpi="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0FE012-E914-43D1-9F49-77717F078D8B}">
  <sheetPr>
    <tabColor theme="3" tint="0.89999084444715716"/>
  </sheetPr>
  <dimension ref="A2:AT49"/>
  <sheetViews>
    <sheetView zoomScale="85" zoomScaleNormal="85" workbookViewId="0">
      <selection activeCell="B2" sqref="B2"/>
    </sheetView>
  </sheetViews>
  <sheetFormatPr defaultColWidth="9" defaultRowHeight="14.45"/>
  <cols>
    <col min="1" max="1" width="9" style="5"/>
    <col min="2" max="2" width="16.375" style="5" customWidth="1"/>
    <col min="3" max="13" width="9" style="5" bestFit="1"/>
    <col min="14" max="14" width="9" style="5" customWidth="1"/>
    <col min="15" max="16384" width="9" style="5"/>
  </cols>
  <sheetData>
    <row r="2" spans="2:15" ht="21">
      <c r="B2" s="10" t="s">
        <v>856</v>
      </c>
      <c r="D2" s="9" t="s">
        <v>49</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6" spans="1:46" s="7" customFormat="1" ht="15" thickBot="1">
      <c r="A36" s="5"/>
      <c r="B36" s="29"/>
      <c r="C36" s="29" t="s">
        <v>857</v>
      </c>
      <c r="D36" s="29" t="s">
        <v>858</v>
      </c>
      <c r="E36" s="29" t="s">
        <v>859</v>
      </c>
      <c r="F36" s="29" t="s">
        <v>860</v>
      </c>
      <c r="G36" s="29" t="s">
        <v>861</v>
      </c>
      <c r="H36" s="29" t="s">
        <v>862</v>
      </c>
      <c r="I36" s="29" t="s">
        <v>863</v>
      </c>
      <c r="J36" s="29" t="s">
        <v>864</v>
      </c>
      <c r="K36" s="29" t="s">
        <v>865</v>
      </c>
      <c r="L36" s="29" t="s">
        <v>866</v>
      </c>
      <c r="M36" s="29" t="s">
        <v>867</v>
      </c>
      <c r="N36" s="29" t="s">
        <v>868</v>
      </c>
      <c r="O36" s="29" t="s">
        <v>869</v>
      </c>
      <c r="P36" s="29" t="s">
        <v>870</v>
      </c>
      <c r="Q36" s="29" t="s">
        <v>871</v>
      </c>
      <c r="R36" s="29" t="s">
        <v>872</v>
      </c>
      <c r="S36" s="29" t="s">
        <v>873</v>
      </c>
      <c r="T36" s="29" t="s">
        <v>874</v>
      </c>
      <c r="U36" s="29" t="s">
        <v>875</v>
      </c>
      <c r="V36" s="29" t="s">
        <v>876</v>
      </c>
      <c r="W36" s="29" t="s">
        <v>877</v>
      </c>
      <c r="X36" s="29" t="s">
        <v>878</v>
      </c>
      <c r="Y36" s="29" t="s">
        <v>879</v>
      </c>
      <c r="Z36" s="29" t="s">
        <v>880</v>
      </c>
      <c r="AA36" s="29" t="s">
        <v>881</v>
      </c>
      <c r="AB36" s="29" t="s">
        <v>882</v>
      </c>
      <c r="AC36" s="29" t="s">
        <v>883</v>
      </c>
      <c r="AD36" s="29" t="s">
        <v>884</v>
      </c>
      <c r="AE36" s="29" t="s">
        <v>885</v>
      </c>
      <c r="AF36" s="29" t="s">
        <v>886</v>
      </c>
      <c r="AG36" s="29" t="s">
        <v>887</v>
      </c>
      <c r="AH36" s="29" t="s">
        <v>888</v>
      </c>
      <c r="AI36" s="29" t="s">
        <v>889</v>
      </c>
      <c r="AJ36" s="29" t="s">
        <v>890</v>
      </c>
      <c r="AK36" s="29" t="s">
        <v>891</v>
      </c>
      <c r="AL36" s="29" t="s">
        <v>892</v>
      </c>
      <c r="AM36" s="29" t="s">
        <v>893</v>
      </c>
      <c r="AN36" s="29" t="s">
        <v>894</v>
      </c>
      <c r="AO36" s="29" t="s">
        <v>895</v>
      </c>
      <c r="AP36" s="29" t="s">
        <v>896</v>
      </c>
      <c r="AQ36" s="29" t="s">
        <v>897</v>
      </c>
      <c r="AR36" s="5"/>
      <c r="AS36" s="5"/>
      <c r="AT36" s="5"/>
    </row>
    <row r="37" spans="1:46" s="7" customFormat="1" ht="15" thickBot="1">
      <c r="A37" s="5"/>
      <c r="B37" s="38" t="s">
        <v>838</v>
      </c>
      <c r="C37" s="36">
        <v>12289</v>
      </c>
      <c r="D37" s="36">
        <v>12289</v>
      </c>
      <c r="E37" s="36">
        <v>12289</v>
      </c>
      <c r="F37" s="36">
        <v>11449</v>
      </c>
      <c r="G37" s="36">
        <v>11449</v>
      </c>
      <c r="H37" s="36">
        <v>10305</v>
      </c>
      <c r="I37" s="36">
        <v>10305</v>
      </c>
      <c r="J37" s="36">
        <v>10305</v>
      </c>
      <c r="K37" s="36">
        <v>10305</v>
      </c>
      <c r="L37" s="36">
        <v>10305</v>
      </c>
      <c r="M37" s="36">
        <v>10305</v>
      </c>
      <c r="N37" s="36">
        <v>10305</v>
      </c>
      <c r="O37" s="36">
        <v>10305</v>
      </c>
      <c r="P37" s="36">
        <v>8305</v>
      </c>
      <c r="Q37" s="36">
        <v>8305</v>
      </c>
      <c r="R37" s="36">
        <v>8305</v>
      </c>
      <c r="S37" s="36">
        <v>5425</v>
      </c>
      <c r="T37" s="36">
        <v>5425</v>
      </c>
      <c r="U37" s="36">
        <v>5455</v>
      </c>
      <c r="V37" s="36">
        <v>4135</v>
      </c>
      <c r="W37" s="36">
        <v>2790</v>
      </c>
      <c r="X37" s="36">
        <v>2105</v>
      </c>
      <c r="Y37" s="36">
        <v>1420</v>
      </c>
      <c r="Z37" s="36">
        <v>1420</v>
      </c>
      <c r="AA37" s="36">
        <v>1420</v>
      </c>
      <c r="AB37" s="36">
        <v>1420</v>
      </c>
      <c r="AC37" s="36">
        <v>1420</v>
      </c>
      <c r="AD37" s="36">
        <v>690</v>
      </c>
      <c r="AE37" s="36">
        <v>0</v>
      </c>
      <c r="AF37" s="36">
        <v>0</v>
      </c>
      <c r="AG37" s="36">
        <v>0</v>
      </c>
      <c r="AH37" s="36">
        <v>0</v>
      </c>
      <c r="AI37" s="36">
        <v>0</v>
      </c>
      <c r="AJ37" s="36">
        <v>0</v>
      </c>
      <c r="AK37" s="36">
        <v>0</v>
      </c>
      <c r="AL37" s="36">
        <v>0</v>
      </c>
      <c r="AM37" s="36">
        <v>0</v>
      </c>
      <c r="AN37" s="36">
        <v>0</v>
      </c>
      <c r="AO37" s="36">
        <v>0</v>
      </c>
      <c r="AP37" s="36">
        <v>0</v>
      </c>
      <c r="AQ37" s="36">
        <v>0</v>
      </c>
      <c r="AR37" s="5"/>
      <c r="AS37" s="5"/>
      <c r="AT37" s="5"/>
    </row>
    <row r="38" spans="1:46" s="7" customFormat="1" ht="15" thickBot="1">
      <c r="A38" s="5"/>
      <c r="B38" s="38" t="s">
        <v>839</v>
      </c>
      <c r="C38" s="37">
        <v>8840</v>
      </c>
      <c r="D38" s="37">
        <v>8840</v>
      </c>
      <c r="E38" s="37">
        <v>8340</v>
      </c>
      <c r="F38" s="37">
        <v>8160</v>
      </c>
      <c r="G38" s="37">
        <v>8160</v>
      </c>
      <c r="H38" s="37">
        <v>8130</v>
      </c>
      <c r="I38" s="37">
        <v>8130</v>
      </c>
      <c r="J38" s="37">
        <v>8130</v>
      </c>
      <c r="K38" s="37">
        <v>8130</v>
      </c>
      <c r="L38" s="37">
        <v>8130</v>
      </c>
      <c r="M38" s="37">
        <v>8130</v>
      </c>
      <c r="N38" s="37">
        <v>8130</v>
      </c>
      <c r="O38" s="37">
        <v>8130</v>
      </c>
      <c r="P38" s="37">
        <v>8130</v>
      </c>
      <c r="Q38" s="37">
        <v>8130</v>
      </c>
      <c r="R38" s="37">
        <v>8130</v>
      </c>
      <c r="S38" s="37">
        <v>8130</v>
      </c>
      <c r="T38" s="37">
        <v>8130</v>
      </c>
      <c r="U38" s="37">
        <v>6785</v>
      </c>
      <c r="V38" s="37">
        <v>6420</v>
      </c>
      <c r="W38" s="37">
        <v>5860</v>
      </c>
      <c r="X38" s="37">
        <v>4600</v>
      </c>
      <c r="Y38" s="37">
        <v>4320</v>
      </c>
      <c r="Z38" s="37">
        <v>3240</v>
      </c>
      <c r="AA38" s="37">
        <v>1596</v>
      </c>
      <c r="AB38" s="37">
        <v>0</v>
      </c>
      <c r="AC38" s="37">
        <v>0</v>
      </c>
      <c r="AD38" s="37">
        <v>0</v>
      </c>
      <c r="AE38" s="37">
        <v>0</v>
      </c>
      <c r="AF38" s="37">
        <v>0</v>
      </c>
      <c r="AG38" s="37">
        <v>0</v>
      </c>
      <c r="AH38" s="37">
        <v>0</v>
      </c>
      <c r="AI38" s="37">
        <v>0</v>
      </c>
      <c r="AJ38" s="37">
        <v>0</v>
      </c>
      <c r="AK38" s="37">
        <v>0</v>
      </c>
      <c r="AL38" s="37">
        <v>0</v>
      </c>
      <c r="AM38" s="37">
        <v>0</v>
      </c>
      <c r="AN38" s="37">
        <v>0</v>
      </c>
      <c r="AO38" s="37">
        <v>0</v>
      </c>
      <c r="AP38" s="37">
        <v>0</v>
      </c>
      <c r="AQ38" s="37">
        <v>0</v>
      </c>
      <c r="AR38" s="5"/>
      <c r="AS38" s="5"/>
      <c r="AT38" s="5"/>
    </row>
    <row r="39" spans="1:46" s="7" customFormat="1" ht="15" thickBot="1">
      <c r="A39" s="5"/>
      <c r="B39" s="38" t="s">
        <v>842</v>
      </c>
      <c r="C39" s="36">
        <v>6929</v>
      </c>
      <c r="D39" s="36">
        <v>6929</v>
      </c>
      <c r="E39" s="36">
        <v>6929</v>
      </c>
      <c r="F39" s="36">
        <v>6929</v>
      </c>
      <c r="G39" s="36">
        <v>6929</v>
      </c>
      <c r="H39" s="36">
        <v>6740</v>
      </c>
      <c r="I39" s="36">
        <v>6580</v>
      </c>
      <c r="J39" s="36">
        <v>4820</v>
      </c>
      <c r="K39" s="36">
        <v>4820</v>
      </c>
      <c r="L39" s="36">
        <v>4820</v>
      </c>
      <c r="M39" s="36">
        <v>4820</v>
      </c>
      <c r="N39" s="36">
        <v>4820</v>
      </c>
      <c r="O39" s="36">
        <v>4820</v>
      </c>
      <c r="P39" s="36">
        <v>4820</v>
      </c>
      <c r="Q39" s="36">
        <v>4820</v>
      </c>
      <c r="R39" s="36">
        <v>4820</v>
      </c>
      <c r="S39" s="36">
        <v>4820</v>
      </c>
      <c r="T39" s="36">
        <v>4820</v>
      </c>
      <c r="U39" s="36">
        <v>4240</v>
      </c>
      <c r="V39" s="36">
        <v>2790</v>
      </c>
      <c r="W39" s="36">
        <v>2790</v>
      </c>
      <c r="X39" s="36">
        <v>2790</v>
      </c>
      <c r="Y39" s="36">
        <v>2210</v>
      </c>
      <c r="Z39" s="36">
        <v>2210</v>
      </c>
      <c r="AA39" s="36">
        <v>0</v>
      </c>
      <c r="AB39" s="36">
        <v>0</v>
      </c>
      <c r="AC39" s="36">
        <v>0</v>
      </c>
      <c r="AD39" s="36">
        <v>0</v>
      </c>
      <c r="AE39" s="36">
        <v>0</v>
      </c>
      <c r="AF39" s="36">
        <v>0</v>
      </c>
      <c r="AG39" s="36">
        <v>0</v>
      </c>
      <c r="AH39" s="36">
        <v>0</v>
      </c>
      <c r="AI39" s="36">
        <v>0</v>
      </c>
      <c r="AJ39" s="36">
        <v>0</v>
      </c>
      <c r="AK39" s="36">
        <v>0</v>
      </c>
      <c r="AL39" s="36">
        <v>0</v>
      </c>
      <c r="AM39" s="36">
        <v>0</v>
      </c>
      <c r="AN39" s="36">
        <v>0</v>
      </c>
      <c r="AO39" s="36">
        <v>0</v>
      </c>
      <c r="AP39" s="36">
        <v>0</v>
      </c>
      <c r="AQ39" s="36">
        <v>0</v>
      </c>
      <c r="AR39" s="5"/>
      <c r="AS39" s="5"/>
      <c r="AT39" s="5"/>
    </row>
    <row r="40" spans="1:46" s="7" customFormat="1" ht="15" thickBot="1">
      <c r="A40" s="5"/>
      <c r="B40" s="38" t="s">
        <v>840</v>
      </c>
      <c r="C40" s="37">
        <v>786</v>
      </c>
      <c r="D40" s="37">
        <v>786</v>
      </c>
      <c r="E40" s="37">
        <v>786</v>
      </c>
      <c r="F40" s="37">
        <v>786</v>
      </c>
      <c r="G40" s="37">
        <v>786</v>
      </c>
      <c r="H40" s="37">
        <v>786</v>
      </c>
      <c r="I40" s="37">
        <v>0</v>
      </c>
      <c r="J40" s="37">
        <v>0</v>
      </c>
      <c r="K40" s="37">
        <v>0</v>
      </c>
      <c r="L40" s="37">
        <v>0</v>
      </c>
      <c r="M40" s="37">
        <v>0</v>
      </c>
      <c r="N40" s="37">
        <v>0</v>
      </c>
      <c r="O40" s="37">
        <v>0</v>
      </c>
      <c r="P40" s="37">
        <v>0</v>
      </c>
      <c r="Q40" s="37">
        <v>0</v>
      </c>
      <c r="R40" s="37">
        <v>0</v>
      </c>
      <c r="S40" s="37">
        <v>0</v>
      </c>
      <c r="T40" s="37">
        <v>0</v>
      </c>
      <c r="U40" s="37">
        <v>0</v>
      </c>
      <c r="V40" s="37">
        <v>0</v>
      </c>
      <c r="W40" s="37">
        <v>0</v>
      </c>
      <c r="X40" s="37">
        <v>0</v>
      </c>
      <c r="Y40" s="37">
        <v>0</v>
      </c>
      <c r="Z40" s="37">
        <v>0</v>
      </c>
      <c r="AA40" s="37">
        <v>0</v>
      </c>
      <c r="AB40" s="37">
        <v>0</v>
      </c>
      <c r="AC40" s="37">
        <v>0</v>
      </c>
      <c r="AD40" s="37">
        <v>0</v>
      </c>
      <c r="AE40" s="37">
        <v>0</v>
      </c>
      <c r="AF40" s="37">
        <v>0</v>
      </c>
      <c r="AG40" s="37">
        <v>0</v>
      </c>
      <c r="AH40" s="37">
        <v>0</v>
      </c>
      <c r="AI40" s="37">
        <v>0</v>
      </c>
      <c r="AJ40" s="37">
        <v>0</v>
      </c>
      <c r="AK40" s="37">
        <v>0</v>
      </c>
      <c r="AL40" s="37">
        <v>0</v>
      </c>
      <c r="AM40" s="37">
        <v>0</v>
      </c>
      <c r="AN40" s="37">
        <v>0</v>
      </c>
      <c r="AO40" s="37">
        <v>0</v>
      </c>
      <c r="AP40" s="37">
        <v>0</v>
      </c>
      <c r="AQ40" s="37">
        <v>0</v>
      </c>
      <c r="AR40" s="5"/>
      <c r="AS40" s="5"/>
      <c r="AT40" s="5"/>
    </row>
    <row r="41" spans="1:46" s="7" customFormat="1" ht="29.45" thickBot="1">
      <c r="A41" s="5"/>
      <c r="B41" s="38" t="s">
        <v>898</v>
      </c>
      <c r="C41" s="36"/>
      <c r="D41" s="36"/>
      <c r="E41" s="36"/>
      <c r="F41" s="36"/>
      <c r="G41" s="36"/>
      <c r="H41" s="36"/>
      <c r="I41" s="36"/>
      <c r="J41" s="36"/>
      <c r="K41" s="36"/>
      <c r="L41" s="36"/>
      <c r="M41" s="36"/>
      <c r="N41" s="36"/>
      <c r="O41" s="36"/>
      <c r="P41" s="36"/>
      <c r="Q41" s="36"/>
      <c r="R41" s="36">
        <v>21255</v>
      </c>
      <c r="S41" s="36">
        <v>18375</v>
      </c>
      <c r="T41" s="36">
        <v>18375</v>
      </c>
      <c r="U41" s="36">
        <v>16865</v>
      </c>
      <c r="V41" s="36">
        <v>13410.000000010001</v>
      </c>
      <c r="W41" s="36">
        <v>10650</v>
      </c>
      <c r="X41" s="36">
        <v>9390</v>
      </c>
      <c r="Y41" s="36">
        <v>9110</v>
      </c>
      <c r="Z41" s="36">
        <v>8029.9999999999991</v>
      </c>
      <c r="AA41" s="36">
        <v>5020</v>
      </c>
      <c r="AB41" s="36">
        <v>3696</v>
      </c>
      <c r="AC41" s="36">
        <v>3696</v>
      </c>
      <c r="AD41" s="36">
        <v>3696</v>
      </c>
      <c r="AE41" s="36">
        <v>3696</v>
      </c>
      <c r="AF41" s="36">
        <v>3696</v>
      </c>
      <c r="AG41" s="36">
        <v>3696</v>
      </c>
      <c r="AH41" s="36">
        <v>2276</v>
      </c>
      <c r="AI41" s="36">
        <v>2276</v>
      </c>
      <c r="AJ41" s="36">
        <v>2276</v>
      </c>
      <c r="AK41" s="36">
        <v>2276</v>
      </c>
      <c r="AL41" s="36">
        <v>2276</v>
      </c>
      <c r="AM41" s="36">
        <v>2276</v>
      </c>
      <c r="AN41" s="36">
        <v>2276</v>
      </c>
      <c r="AO41" s="36">
        <v>1696</v>
      </c>
      <c r="AP41" s="36">
        <v>1696</v>
      </c>
      <c r="AQ41" s="36">
        <v>1696</v>
      </c>
      <c r="AR41" s="5"/>
      <c r="AS41" s="5"/>
      <c r="AT41" s="5"/>
    </row>
    <row r="42" spans="1:46" s="7" customFormat="1" ht="15" thickBot="1">
      <c r="A42" s="5"/>
      <c r="B42" s="38" t="s">
        <v>899</v>
      </c>
      <c r="C42" s="37"/>
      <c r="D42" s="37"/>
      <c r="E42" s="37"/>
      <c r="F42" s="37"/>
      <c r="G42" s="37"/>
      <c r="H42" s="37"/>
      <c r="I42" s="37"/>
      <c r="J42" s="37"/>
      <c r="K42" s="37"/>
      <c r="L42" s="37"/>
      <c r="M42" s="37"/>
      <c r="N42" s="37"/>
      <c r="O42" s="37"/>
      <c r="P42" s="37"/>
      <c r="Q42" s="37"/>
      <c r="R42" s="37">
        <v>21255</v>
      </c>
      <c r="S42" s="37">
        <v>18375</v>
      </c>
      <c r="T42" s="37">
        <v>18375</v>
      </c>
      <c r="U42" s="37">
        <v>16480</v>
      </c>
      <c r="V42" s="37">
        <v>13345</v>
      </c>
      <c r="W42" s="37">
        <v>11440</v>
      </c>
      <c r="X42" s="37">
        <v>9495</v>
      </c>
      <c r="Y42" s="37">
        <v>7950</v>
      </c>
      <c r="Z42" s="37">
        <v>6870</v>
      </c>
      <c r="AA42" s="37">
        <v>3016</v>
      </c>
      <c r="AB42" s="37">
        <v>1420</v>
      </c>
      <c r="AC42" s="37">
        <v>1420</v>
      </c>
      <c r="AD42" s="37">
        <v>690</v>
      </c>
      <c r="AE42" s="37">
        <v>0</v>
      </c>
      <c r="AF42" s="37">
        <v>0</v>
      </c>
      <c r="AG42" s="37">
        <v>0</v>
      </c>
      <c r="AH42" s="37">
        <v>0</v>
      </c>
      <c r="AI42" s="37">
        <v>0</v>
      </c>
      <c r="AJ42" s="37">
        <v>0</v>
      </c>
      <c r="AK42" s="37">
        <v>0</v>
      </c>
      <c r="AL42" s="37">
        <v>0</v>
      </c>
      <c r="AM42" s="37">
        <v>0</v>
      </c>
      <c r="AN42" s="37">
        <v>0</v>
      </c>
      <c r="AO42" s="37">
        <v>0</v>
      </c>
      <c r="AP42" s="37">
        <v>0</v>
      </c>
      <c r="AQ42" s="37">
        <v>0</v>
      </c>
      <c r="AR42" s="5"/>
      <c r="AS42" s="5"/>
      <c r="AT42" s="5"/>
    </row>
    <row r="43" spans="1:46" s="7" customFormat="1" ht="29.45" thickBot="1">
      <c r="A43" s="5"/>
      <c r="B43" s="38" t="s">
        <v>900</v>
      </c>
      <c r="C43" s="36"/>
      <c r="D43" s="36"/>
      <c r="E43" s="36"/>
      <c r="F43" s="36"/>
      <c r="G43" s="36"/>
      <c r="H43" s="36"/>
      <c r="I43" s="36"/>
      <c r="J43" s="36"/>
      <c r="K43" s="36"/>
      <c r="L43" s="36"/>
      <c r="M43" s="36"/>
      <c r="N43" s="36"/>
      <c r="O43" s="36"/>
      <c r="P43" s="36"/>
      <c r="Q43" s="36"/>
      <c r="R43" s="36">
        <v>21255</v>
      </c>
      <c r="S43" s="36">
        <v>18375</v>
      </c>
      <c r="T43" s="36">
        <v>18375</v>
      </c>
      <c r="U43" s="36">
        <v>12945</v>
      </c>
      <c r="V43" s="36">
        <v>9066</v>
      </c>
      <c r="W43" s="36">
        <v>5721</v>
      </c>
      <c r="X43" s="36">
        <v>2236</v>
      </c>
      <c r="Y43" s="36">
        <v>426</v>
      </c>
      <c r="Z43" s="36">
        <v>426</v>
      </c>
      <c r="AA43" s="36">
        <v>0</v>
      </c>
      <c r="AB43" s="36">
        <v>0</v>
      </c>
      <c r="AC43" s="36">
        <v>0</v>
      </c>
      <c r="AD43" s="36">
        <v>0</v>
      </c>
      <c r="AE43" s="36">
        <v>0</v>
      </c>
      <c r="AF43" s="36">
        <v>0</v>
      </c>
      <c r="AG43" s="36">
        <v>0</v>
      </c>
      <c r="AH43" s="36">
        <v>0</v>
      </c>
      <c r="AI43" s="36">
        <v>0</v>
      </c>
      <c r="AJ43" s="36">
        <v>0</v>
      </c>
      <c r="AK43" s="36">
        <v>0</v>
      </c>
      <c r="AL43" s="36">
        <v>0</v>
      </c>
      <c r="AM43" s="36">
        <v>0</v>
      </c>
      <c r="AN43" s="36">
        <v>0</v>
      </c>
      <c r="AO43" s="36">
        <v>0</v>
      </c>
      <c r="AP43" s="36">
        <v>0</v>
      </c>
      <c r="AQ43" s="36">
        <v>0</v>
      </c>
      <c r="AR43" s="5"/>
      <c r="AS43" s="5"/>
      <c r="AT43" s="5"/>
    </row>
    <row r="44" spans="1:46" s="7" customFormat="1" ht="44.1" thickBot="1">
      <c r="A44" s="5"/>
      <c r="B44" s="38" t="s">
        <v>901</v>
      </c>
      <c r="C44" s="37"/>
      <c r="D44" s="37"/>
      <c r="E44" s="37"/>
      <c r="F44" s="37"/>
      <c r="G44" s="37"/>
      <c r="H44" s="37"/>
      <c r="I44" s="37"/>
      <c r="J44" s="37"/>
      <c r="K44" s="37"/>
      <c r="L44" s="37"/>
      <c r="M44" s="37"/>
      <c r="N44" s="37"/>
      <c r="O44" s="37"/>
      <c r="P44" s="37"/>
      <c r="Q44" s="37"/>
      <c r="R44" s="37">
        <v>21276</v>
      </c>
      <c r="S44" s="37">
        <v>18411</v>
      </c>
      <c r="T44" s="37">
        <v>18411</v>
      </c>
      <c r="U44" s="37">
        <v>18411</v>
      </c>
      <c r="V44" s="37">
        <v>16261</v>
      </c>
      <c r="W44" s="37">
        <v>14941</v>
      </c>
      <c r="X44" s="37">
        <v>14941</v>
      </c>
      <c r="Y44" s="37">
        <v>14941</v>
      </c>
      <c r="Z44" s="37">
        <v>14941</v>
      </c>
      <c r="AA44" s="37">
        <v>12201</v>
      </c>
      <c r="AB44" s="37">
        <v>12201</v>
      </c>
      <c r="AC44" s="37">
        <v>10521</v>
      </c>
      <c r="AD44" s="37">
        <v>9821</v>
      </c>
      <c r="AE44" s="37">
        <v>8671</v>
      </c>
      <c r="AF44" s="37">
        <v>8671</v>
      </c>
      <c r="AG44" s="37">
        <v>8671</v>
      </c>
      <c r="AH44" s="37">
        <v>7281</v>
      </c>
      <c r="AI44" s="37">
        <v>7281</v>
      </c>
      <c r="AJ44" s="37">
        <v>6537</v>
      </c>
      <c r="AK44" s="37">
        <v>6172</v>
      </c>
      <c r="AL44" s="37">
        <v>5807</v>
      </c>
      <c r="AM44" s="37">
        <v>3217</v>
      </c>
      <c r="AN44" s="37">
        <v>2852</v>
      </c>
      <c r="AO44" s="37">
        <v>1692</v>
      </c>
      <c r="AP44" s="37">
        <v>1692</v>
      </c>
      <c r="AQ44" s="37">
        <v>1692</v>
      </c>
      <c r="AR44" s="5"/>
      <c r="AS44" s="5"/>
      <c r="AT44" s="5"/>
    </row>
    <row r="45" spans="1:46" s="7" customFormat="1" ht="44.1" thickBot="1">
      <c r="A45" s="5"/>
      <c r="B45" s="38" t="s">
        <v>902</v>
      </c>
      <c r="C45" s="36"/>
      <c r="D45" s="36"/>
      <c r="E45" s="36"/>
      <c r="F45" s="36"/>
      <c r="G45" s="36"/>
      <c r="H45" s="36"/>
      <c r="I45" s="36"/>
      <c r="J45" s="36"/>
      <c r="K45" s="36"/>
      <c r="L45" s="36"/>
      <c r="M45" s="36"/>
      <c r="N45" s="36"/>
      <c r="O45" s="36"/>
      <c r="P45" s="36"/>
      <c r="Q45" s="36"/>
      <c r="R45" s="36">
        <v>21255</v>
      </c>
      <c r="S45" s="36">
        <v>21255</v>
      </c>
      <c r="T45" s="36">
        <v>21255</v>
      </c>
      <c r="U45" s="36">
        <v>18405</v>
      </c>
      <c r="V45" s="36">
        <v>16255</v>
      </c>
      <c r="W45" s="36">
        <v>16255</v>
      </c>
      <c r="X45" s="36">
        <v>16255</v>
      </c>
      <c r="Y45" s="36">
        <v>16255</v>
      </c>
      <c r="Z45" s="36">
        <v>16255</v>
      </c>
      <c r="AA45" s="36">
        <v>12220</v>
      </c>
      <c r="AB45" s="36">
        <v>12220</v>
      </c>
      <c r="AC45" s="36">
        <v>8330</v>
      </c>
      <c r="AD45" s="36">
        <v>7630</v>
      </c>
      <c r="AE45" s="36">
        <v>6480</v>
      </c>
      <c r="AF45" s="36">
        <v>6480</v>
      </c>
      <c r="AG45" s="36">
        <v>6480</v>
      </c>
      <c r="AH45" s="36">
        <v>5060</v>
      </c>
      <c r="AI45" s="36">
        <v>5060</v>
      </c>
      <c r="AJ45" s="36">
        <v>4316</v>
      </c>
      <c r="AK45" s="36">
        <v>3951</v>
      </c>
      <c r="AL45" s="36">
        <v>3586</v>
      </c>
      <c r="AM45" s="36">
        <v>3221</v>
      </c>
      <c r="AN45" s="36">
        <v>2856</v>
      </c>
      <c r="AO45" s="36">
        <v>1696</v>
      </c>
      <c r="AP45" s="36">
        <v>1696</v>
      </c>
      <c r="AQ45" s="36">
        <v>1696</v>
      </c>
      <c r="AR45" s="5"/>
      <c r="AS45" s="5"/>
      <c r="AT45" s="5"/>
    </row>
    <row r="49" spans="2:25">
      <c r="B49" s="34" t="s">
        <v>903</v>
      </c>
      <c r="C49" s="34"/>
      <c r="D49" s="34"/>
      <c r="E49" s="34"/>
      <c r="F49" s="34"/>
      <c r="G49" s="34"/>
      <c r="H49" s="34"/>
      <c r="I49" s="34"/>
      <c r="J49" s="34"/>
      <c r="K49" s="34"/>
      <c r="L49" s="34"/>
      <c r="M49" s="34"/>
      <c r="N49" s="34"/>
      <c r="O49" s="34"/>
      <c r="P49" s="39"/>
      <c r="Q49" s="39"/>
      <c r="R49" s="39"/>
      <c r="S49" s="39"/>
      <c r="T49" s="39"/>
      <c r="U49" s="39"/>
      <c r="V49" s="39"/>
      <c r="W49" s="39"/>
      <c r="X49" s="39"/>
      <c r="Y49" s="39"/>
    </row>
  </sheetData>
  <pageMargins left="0.7" right="0.7" top="0.75" bottom="0.75" header="0.3" footer="0.3"/>
  <pageSetup paperSize="9" orientation="portrait" verticalDpi="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5AD61-E9DE-41FE-A6BC-49FD0BD3785B}">
  <sheetPr>
    <tabColor theme="3" tint="0.89999084444715716"/>
  </sheetPr>
  <dimension ref="B2:AR66"/>
  <sheetViews>
    <sheetView zoomScale="85" zoomScaleNormal="85" workbookViewId="0">
      <selection activeCell="B2" sqref="B2"/>
    </sheetView>
  </sheetViews>
  <sheetFormatPr defaultColWidth="9" defaultRowHeight="14.45"/>
  <cols>
    <col min="1" max="1" width="9" style="5"/>
    <col min="2" max="2" width="16.375" style="5" customWidth="1"/>
    <col min="3" max="13" width="9" style="5" bestFit="1"/>
    <col min="14" max="14" width="9" style="5" customWidth="1"/>
    <col min="15" max="15" width="9" style="32"/>
    <col min="16" max="16384" width="9" style="5"/>
  </cols>
  <sheetData>
    <row r="2" spans="2:14" ht="21">
      <c r="B2" s="10" t="s">
        <v>904</v>
      </c>
      <c r="D2" s="9" t="s">
        <v>50</v>
      </c>
    </row>
    <row r="5" spans="2:14">
      <c r="B5" s="7"/>
      <c r="C5" s="7"/>
      <c r="D5" s="7"/>
      <c r="E5" s="7"/>
      <c r="F5" s="7"/>
      <c r="G5" s="7"/>
      <c r="H5" s="7"/>
      <c r="I5" s="7"/>
      <c r="J5" s="7"/>
      <c r="K5" s="7"/>
      <c r="L5" s="7"/>
      <c r="M5" s="7"/>
      <c r="N5" s="7"/>
    </row>
    <row r="6" spans="2:14">
      <c r="B6" s="7"/>
      <c r="C6" s="7"/>
      <c r="D6" s="7"/>
      <c r="E6" s="7"/>
      <c r="F6" s="7"/>
      <c r="G6" s="7"/>
      <c r="H6" s="7"/>
      <c r="I6" s="7"/>
      <c r="J6" s="7"/>
      <c r="K6" s="7"/>
      <c r="L6" s="7"/>
      <c r="M6" s="7"/>
      <c r="N6" s="7"/>
    </row>
    <row r="7" spans="2:14">
      <c r="B7" s="7"/>
      <c r="C7" s="7"/>
      <c r="D7" s="7"/>
      <c r="E7" s="7"/>
      <c r="F7" s="7"/>
      <c r="G7" s="7"/>
      <c r="H7" s="7"/>
      <c r="I7" s="7"/>
      <c r="J7" s="7"/>
      <c r="K7" s="7"/>
      <c r="L7" s="7"/>
      <c r="M7" s="7"/>
      <c r="N7" s="7"/>
    </row>
    <row r="8" spans="2:14">
      <c r="B8" s="7"/>
      <c r="C8" s="7"/>
      <c r="D8" s="7"/>
      <c r="E8" s="7"/>
      <c r="F8" s="7"/>
      <c r="G8" s="7"/>
      <c r="H8" s="7"/>
      <c r="I8" s="7"/>
      <c r="J8" s="7"/>
      <c r="K8" s="7"/>
      <c r="L8" s="7"/>
      <c r="M8" s="7"/>
      <c r="N8" s="7"/>
    </row>
    <row r="9" spans="2:14">
      <c r="B9" s="7"/>
      <c r="C9" s="7"/>
      <c r="D9" s="7"/>
      <c r="E9" s="7"/>
      <c r="F9" s="7"/>
      <c r="G9" s="7"/>
      <c r="H9" s="7"/>
      <c r="I9" s="7"/>
      <c r="J9" s="7"/>
      <c r="K9" s="7"/>
      <c r="L9" s="7"/>
      <c r="M9" s="7"/>
      <c r="N9" s="7"/>
    </row>
    <row r="10" spans="2:14">
      <c r="B10" s="7"/>
      <c r="C10" s="7"/>
      <c r="D10" s="7"/>
      <c r="E10" s="7"/>
      <c r="F10" s="7"/>
      <c r="G10" s="7"/>
      <c r="H10" s="7"/>
      <c r="I10" s="7"/>
      <c r="J10" s="7"/>
      <c r="K10" s="7"/>
      <c r="L10" s="7"/>
      <c r="M10" s="7"/>
      <c r="N10" s="7"/>
    </row>
    <row r="11" spans="2:14">
      <c r="B11" s="7"/>
      <c r="C11" s="7"/>
      <c r="D11" s="7"/>
      <c r="E11" s="7"/>
      <c r="F11" s="7"/>
      <c r="G11" s="7"/>
      <c r="H11" s="7"/>
      <c r="I11" s="7"/>
      <c r="J11" s="7"/>
      <c r="K11" s="7"/>
      <c r="L11" s="7"/>
      <c r="M11" s="7"/>
      <c r="N11" s="7"/>
    </row>
    <row r="12" spans="2:14">
      <c r="B12" s="7"/>
      <c r="C12" s="7"/>
      <c r="D12" s="7"/>
      <c r="E12" s="7"/>
      <c r="F12" s="7"/>
      <c r="G12" s="7"/>
      <c r="H12" s="7"/>
      <c r="I12" s="7"/>
      <c r="J12" s="7"/>
      <c r="K12" s="7"/>
      <c r="L12" s="7"/>
      <c r="M12" s="7"/>
      <c r="N12" s="7"/>
    </row>
    <row r="13" spans="2:14">
      <c r="B13" s="7"/>
      <c r="C13" s="7"/>
      <c r="D13" s="7"/>
      <c r="E13" s="7"/>
      <c r="F13" s="7"/>
      <c r="G13" s="7"/>
      <c r="H13" s="7"/>
      <c r="I13" s="7"/>
      <c r="J13" s="7"/>
      <c r="K13" s="7"/>
      <c r="L13" s="7"/>
      <c r="M13" s="7"/>
      <c r="N13" s="7"/>
    </row>
    <row r="14" spans="2:14">
      <c r="B14" s="7"/>
      <c r="C14" s="7"/>
      <c r="D14" s="7"/>
      <c r="E14" s="7"/>
      <c r="F14" s="7"/>
      <c r="G14" s="7"/>
      <c r="H14" s="7"/>
      <c r="I14" s="7"/>
      <c r="J14" s="7"/>
      <c r="K14" s="7"/>
      <c r="L14" s="7"/>
      <c r="M14" s="7"/>
      <c r="N14" s="7"/>
    </row>
    <row r="15" spans="2:14">
      <c r="B15" s="7"/>
      <c r="C15" s="7"/>
      <c r="D15" s="7"/>
      <c r="E15" s="7"/>
      <c r="F15" s="7"/>
      <c r="G15" s="7"/>
      <c r="H15" s="7"/>
      <c r="I15" s="7"/>
      <c r="J15" s="7"/>
      <c r="K15" s="7"/>
      <c r="L15" s="7"/>
      <c r="M15" s="7"/>
      <c r="N15" s="7"/>
    </row>
    <row r="16" spans="2:14">
      <c r="B16" s="7"/>
      <c r="C16" s="7"/>
      <c r="D16" s="7"/>
      <c r="E16" s="7"/>
      <c r="F16" s="7"/>
      <c r="G16" s="7"/>
      <c r="H16" s="7"/>
      <c r="I16" s="7"/>
      <c r="J16" s="7"/>
      <c r="K16" s="7"/>
      <c r="L16" s="7"/>
      <c r="M16" s="7"/>
      <c r="N16" s="7"/>
    </row>
    <row r="17" spans="2:14">
      <c r="B17" s="7"/>
      <c r="C17" s="7"/>
      <c r="D17" s="7"/>
      <c r="E17" s="7"/>
      <c r="F17" s="7"/>
      <c r="G17" s="7"/>
      <c r="H17" s="7"/>
      <c r="I17" s="7"/>
      <c r="J17" s="7"/>
      <c r="K17" s="7"/>
      <c r="L17" s="7"/>
      <c r="M17" s="7"/>
      <c r="N17" s="7"/>
    </row>
    <row r="18" spans="2:14">
      <c r="B18" s="7"/>
      <c r="C18" s="7"/>
      <c r="D18" s="7"/>
      <c r="E18" s="7"/>
      <c r="F18" s="7"/>
      <c r="G18" s="7"/>
      <c r="H18" s="7"/>
      <c r="I18" s="7"/>
      <c r="J18" s="7"/>
      <c r="K18" s="7"/>
      <c r="L18" s="7"/>
      <c r="M18" s="7"/>
      <c r="N18" s="7"/>
    </row>
    <row r="19" spans="2:14">
      <c r="B19" s="7"/>
      <c r="C19" s="7"/>
      <c r="D19" s="7"/>
      <c r="E19" s="7"/>
      <c r="F19" s="7"/>
      <c r="G19" s="7"/>
      <c r="H19" s="7"/>
      <c r="I19" s="7"/>
      <c r="J19" s="7"/>
      <c r="K19" s="7"/>
      <c r="L19" s="7"/>
      <c r="M19" s="7"/>
      <c r="N19" s="7"/>
    </row>
    <row r="20" spans="2:14">
      <c r="B20" s="7"/>
      <c r="C20" s="7"/>
      <c r="D20" s="7"/>
      <c r="E20" s="7"/>
      <c r="F20" s="7"/>
      <c r="G20" s="7"/>
      <c r="H20" s="7"/>
      <c r="I20" s="7"/>
      <c r="J20" s="7"/>
      <c r="K20" s="7"/>
      <c r="L20" s="7"/>
      <c r="M20" s="7"/>
      <c r="N20" s="7"/>
    </row>
    <row r="21" spans="2:14">
      <c r="B21" s="7"/>
      <c r="C21" s="7"/>
      <c r="D21" s="7"/>
      <c r="E21" s="7"/>
      <c r="F21" s="7"/>
      <c r="G21" s="7"/>
      <c r="H21" s="7"/>
      <c r="I21" s="7"/>
      <c r="J21" s="7"/>
      <c r="K21" s="7"/>
      <c r="L21" s="7"/>
      <c r="M21" s="7"/>
      <c r="N21" s="7"/>
    </row>
    <row r="22" spans="2:14">
      <c r="B22" s="7"/>
      <c r="C22" s="7"/>
      <c r="D22" s="7"/>
      <c r="E22" s="7"/>
      <c r="F22" s="7"/>
      <c r="G22" s="7"/>
      <c r="H22" s="7"/>
      <c r="I22" s="7"/>
      <c r="J22" s="7"/>
      <c r="K22" s="7"/>
      <c r="L22" s="7"/>
      <c r="M22" s="7"/>
      <c r="N22" s="7"/>
    </row>
    <row r="23" spans="2:14">
      <c r="B23" s="7"/>
      <c r="C23" s="7"/>
      <c r="D23" s="7"/>
      <c r="E23" s="7"/>
      <c r="F23" s="7"/>
      <c r="G23" s="7"/>
      <c r="H23" s="7"/>
      <c r="I23" s="7"/>
      <c r="J23" s="7"/>
      <c r="K23" s="7"/>
      <c r="L23" s="7"/>
      <c r="M23" s="7"/>
      <c r="N23" s="7"/>
    </row>
    <row r="24" spans="2:14">
      <c r="B24" s="7"/>
      <c r="C24" s="7"/>
      <c r="D24" s="7"/>
      <c r="E24" s="7"/>
      <c r="F24" s="7"/>
      <c r="G24" s="7"/>
      <c r="H24" s="7"/>
      <c r="I24" s="7"/>
      <c r="J24" s="7"/>
      <c r="K24" s="7"/>
      <c r="L24" s="7"/>
      <c r="M24" s="7"/>
      <c r="N24" s="7"/>
    </row>
    <row r="25" spans="2:14">
      <c r="B25" s="7"/>
      <c r="C25" s="7"/>
      <c r="D25" s="7"/>
      <c r="E25" s="7"/>
      <c r="F25" s="7"/>
      <c r="G25" s="7"/>
      <c r="H25" s="7"/>
      <c r="I25" s="7"/>
      <c r="J25" s="7"/>
      <c r="K25" s="7"/>
      <c r="L25" s="7"/>
      <c r="M25" s="7"/>
      <c r="N25" s="7"/>
    </row>
    <row r="26" spans="2:14">
      <c r="B26" s="7"/>
      <c r="C26" s="7"/>
      <c r="D26" s="7"/>
      <c r="E26" s="7"/>
      <c r="F26" s="7"/>
      <c r="G26" s="7"/>
      <c r="H26" s="7"/>
      <c r="I26" s="7"/>
      <c r="J26" s="7"/>
      <c r="K26" s="7"/>
      <c r="L26" s="7"/>
      <c r="M26" s="7"/>
      <c r="N26" s="7"/>
    </row>
    <row r="27" spans="2:14">
      <c r="B27" s="7"/>
      <c r="C27" s="7"/>
      <c r="D27" s="7"/>
      <c r="E27" s="7"/>
      <c r="F27" s="7"/>
      <c r="G27" s="7"/>
      <c r="H27" s="7"/>
      <c r="I27" s="7"/>
      <c r="J27" s="7"/>
      <c r="K27" s="7"/>
      <c r="L27" s="7"/>
      <c r="M27" s="7"/>
      <c r="N27" s="7"/>
    </row>
    <row r="28" spans="2:14">
      <c r="B28" s="7"/>
      <c r="C28" s="7"/>
      <c r="D28" s="7"/>
      <c r="E28" s="7"/>
      <c r="F28" s="7"/>
      <c r="G28" s="7"/>
      <c r="H28" s="7"/>
      <c r="I28" s="7"/>
      <c r="J28" s="7"/>
      <c r="K28" s="7"/>
      <c r="L28" s="7"/>
      <c r="M28" s="7"/>
      <c r="N28" s="7"/>
    </row>
    <row r="29" spans="2:14">
      <c r="B29" s="7"/>
      <c r="C29" s="7"/>
      <c r="D29" s="7"/>
      <c r="E29" s="7"/>
      <c r="F29" s="7"/>
      <c r="G29" s="7"/>
      <c r="H29" s="7"/>
      <c r="I29" s="7"/>
      <c r="J29" s="7"/>
      <c r="K29" s="7"/>
      <c r="L29" s="7"/>
      <c r="M29" s="7"/>
      <c r="N29" s="7"/>
    </row>
    <row r="30" spans="2:14">
      <c r="B30" s="7"/>
      <c r="C30" s="7"/>
      <c r="D30" s="7"/>
      <c r="E30" s="7"/>
      <c r="F30" s="7"/>
      <c r="G30" s="7"/>
      <c r="H30" s="7"/>
      <c r="I30" s="7"/>
      <c r="J30" s="7"/>
      <c r="K30" s="7"/>
      <c r="L30" s="7"/>
      <c r="M30" s="7"/>
      <c r="N30" s="7"/>
    </row>
    <row r="31" spans="2:14">
      <c r="B31" s="7"/>
      <c r="C31" s="7"/>
      <c r="D31" s="7"/>
      <c r="E31" s="7"/>
      <c r="F31" s="7"/>
      <c r="G31" s="7"/>
      <c r="H31" s="7"/>
      <c r="I31" s="7"/>
      <c r="J31" s="7"/>
      <c r="K31" s="7"/>
      <c r="L31" s="7"/>
      <c r="M31" s="7"/>
      <c r="N31" s="7"/>
    </row>
    <row r="32" spans="2:14">
      <c r="B32" s="7"/>
      <c r="C32" s="7"/>
      <c r="D32" s="7"/>
      <c r="E32" s="7"/>
      <c r="F32" s="7"/>
      <c r="G32" s="7"/>
      <c r="H32" s="7"/>
      <c r="I32" s="7"/>
      <c r="J32" s="7"/>
      <c r="K32" s="7"/>
      <c r="L32" s="7"/>
      <c r="M32" s="7"/>
      <c r="N32" s="7"/>
    </row>
    <row r="33" spans="2:44">
      <c r="B33" s="7"/>
      <c r="C33" s="7"/>
      <c r="D33" s="7"/>
      <c r="E33" s="7"/>
      <c r="F33" s="7"/>
      <c r="G33" s="7"/>
      <c r="H33" s="7"/>
      <c r="I33" s="7"/>
      <c r="J33" s="7"/>
      <c r="K33" s="7"/>
      <c r="L33" s="7"/>
      <c r="M33" s="7"/>
      <c r="N33" s="7"/>
    </row>
    <row r="34" spans="2:44">
      <c r="B34" s="7"/>
      <c r="C34" s="7"/>
      <c r="D34" s="7"/>
      <c r="E34" s="7"/>
      <c r="F34" s="7"/>
      <c r="G34" s="7"/>
      <c r="H34" s="7"/>
      <c r="I34" s="7"/>
      <c r="J34" s="7"/>
      <c r="K34" s="7"/>
      <c r="L34" s="7"/>
      <c r="M34" s="7"/>
      <c r="N34" s="7"/>
    </row>
    <row r="35" spans="2:44">
      <c r="B35" s="7"/>
      <c r="C35" s="7"/>
      <c r="D35" s="7"/>
      <c r="E35" s="7"/>
      <c r="F35" s="7"/>
      <c r="G35" s="7"/>
      <c r="H35" s="7"/>
      <c r="I35" s="7"/>
      <c r="J35" s="7"/>
      <c r="K35" s="7"/>
      <c r="L35" s="7"/>
      <c r="M35" s="7"/>
      <c r="N35" s="7"/>
    </row>
    <row r="36" spans="2:44">
      <c r="B36" s="7"/>
      <c r="C36" s="7"/>
      <c r="D36" s="7"/>
      <c r="E36" s="7"/>
      <c r="F36" s="7"/>
      <c r="G36" s="7"/>
      <c r="H36" s="7"/>
      <c r="I36" s="7"/>
      <c r="J36" s="7"/>
      <c r="K36" s="7"/>
      <c r="L36" s="7"/>
      <c r="M36" s="7"/>
      <c r="N36" s="7"/>
    </row>
    <row r="37" spans="2:44">
      <c r="B37" s="7"/>
      <c r="C37" s="7"/>
      <c r="D37" s="7"/>
      <c r="E37" s="7"/>
      <c r="F37" s="7"/>
      <c r="G37" s="7"/>
      <c r="H37" s="7"/>
      <c r="I37" s="7"/>
      <c r="J37" s="7"/>
      <c r="K37" s="7"/>
      <c r="L37" s="7"/>
      <c r="M37" s="7"/>
      <c r="N37" s="7"/>
    </row>
    <row r="38" spans="2:44">
      <c r="B38" s="7"/>
      <c r="C38" s="7"/>
      <c r="D38" s="7"/>
      <c r="E38" s="7"/>
      <c r="F38" s="7"/>
      <c r="G38" s="7"/>
      <c r="H38" s="7"/>
      <c r="I38" s="7"/>
      <c r="J38" s="7"/>
      <c r="K38" s="7"/>
      <c r="L38" s="7"/>
      <c r="M38" s="7"/>
      <c r="N38" s="7"/>
    </row>
    <row r="39" spans="2:44">
      <c r="B39" s="7"/>
      <c r="C39" s="7"/>
      <c r="D39" s="7"/>
      <c r="E39" s="7"/>
      <c r="F39" s="7"/>
      <c r="G39" s="7"/>
      <c r="H39" s="7"/>
      <c r="I39" s="7"/>
      <c r="J39" s="7"/>
      <c r="K39" s="7"/>
      <c r="L39" s="7"/>
      <c r="M39" s="7"/>
      <c r="N39" s="7"/>
    </row>
    <row r="40" spans="2:44">
      <c r="B40" s="5" t="s">
        <v>905</v>
      </c>
    </row>
    <row r="41" spans="2:44">
      <c r="B41" s="5" t="s">
        <v>906</v>
      </c>
    </row>
    <row r="43" spans="2:44" ht="15" thickBot="1">
      <c r="B43" s="29"/>
      <c r="C43" s="29" t="s">
        <v>907</v>
      </c>
      <c r="D43" s="29" t="s">
        <v>857</v>
      </c>
      <c r="E43" s="29" t="s">
        <v>858</v>
      </c>
      <c r="F43" s="29" t="s">
        <v>859</v>
      </c>
      <c r="G43" s="29" t="s">
        <v>860</v>
      </c>
      <c r="H43" s="29" t="s">
        <v>861</v>
      </c>
      <c r="I43" s="29" t="s">
        <v>862</v>
      </c>
      <c r="J43" s="29" t="s">
        <v>863</v>
      </c>
      <c r="K43" s="29" t="s">
        <v>864</v>
      </c>
      <c r="L43" s="29" t="s">
        <v>865</v>
      </c>
      <c r="M43" s="29" t="s">
        <v>866</v>
      </c>
      <c r="N43" s="29" t="s">
        <v>867</v>
      </c>
      <c r="O43" s="29" t="s">
        <v>868</v>
      </c>
      <c r="P43" s="29" t="s">
        <v>869</v>
      </c>
      <c r="Q43" s="29" t="s">
        <v>870</v>
      </c>
      <c r="R43" s="29" t="s">
        <v>871</v>
      </c>
      <c r="S43" s="29" t="s">
        <v>872</v>
      </c>
      <c r="T43" s="29" t="s">
        <v>873</v>
      </c>
      <c r="U43" s="29" t="s">
        <v>874</v>
      </c>
      <c r="V43" s="29" t="s">
        <v>875</v>
      </c>
      <c r="W43" s="29" t="s">
        <v>876</v>
      </c>
      <c r="X43" s="29" t="s">
        <v>877</v>
      </c>
      <c r="Y43" s="29" t="s">
        <v>878</v>
      </c>
      <c r="Z43" s="29" t="s">
        <v>879</v>
      </c>
      <c r="AA43" s="29" t="s">
        <v>880</v>
      </c>
      <c r="AB43" s="29" t="s">
        <v>881</v>
      </c>
      <c r="AC43" s="29" t="s">
        <v>882</v>
      </c>
      <c r="AD43" s="29" t="s">
        <v>883</v>
      </c>
      <c r="AE43" s="29" t="s">
        <v>884</v>
      </c>
      <c r="AF43" s="29" t="s">
        <v>885</v>
      </c>
      <c r="AG43" s="29" t="s">
        <v>886</v>
      </c>
      <c r="AH43" s="29" t="s">
        <v>887</v>
      </c>
      <c r="AI43" s="29" t="s">
        <v>888</v>
      </c>
      <c r="AJ43" s="29" t="s">
        <v>889</v>
      </c>
      <c r="AK43" s="29" t="s">
        <v>890</v>
      </c>
      <c r="AL43" s="29" t="s">
        <v>891</v>
      </c>
      <c r="AM43" s="29" t="s">
        <v>892</v>
      </c>
      <c r="AN43" s="29" t="s">
        <v>893</v>
      </c>
      <c r="AO43" s="29" t="s">
        <v>894</v>
      </c>
      <c r="AP43" s="29" t="s">
        <v>895</v>
      </c>
      <c r="AQ43" s="29" t="s">
        <v>896</v>
      </c>
      <c r="AR43" s="29" t="s">
        <v>897</v>
      </c>
    </row>
    <row r="44" spans="2:44" ht="15" thickBot="1">
      <c r="B44" s="35" t="s">
        <v>908</v>
      </c>
      <c r="C44" s="37">
        <v>21775</v>
      </c>
      <c r="D44" s="37">
        <v>21715</v>
      </c>
      <c r="E44" s="37">
        <v>21715</v>
      </c>
      <c r="F44" s="37">
        <v>21435</v>
      </c>
      <c r="G44" s="37">
        <v>21243</v>
      </c>
      <c r="H44" s="37">
        <v>20993</v>
      </c>
      <c r="I44" s="37">
        <v>19373</v>
      </c>
      <c r="J44" s="37">
        <v>19373</v>
      </c>
      <c r="K44" s="37">
        <v>19373</v>
      </c>
      <c r="L44" s="37">
        <v>19373</v>
      </c>
      <c r="M44" s="37">
        <v>19373</v>
      </c>
      <c r="N44" s="37">
        <v>19373</v>
      </c>
      <c r="O44" s="37">
        <v>19373</v>
      </c>
      <c r="P44" s="37">
        <v>19373</v>
      </c>
      <c r="Q44" s="37">
        <v>18823</v>
      </c>
      <c r="R44" s="77">
        <v>16435</v>
      </c>
      <c r="S44" s="37">
        <v>16435</v>
      </c>
      <c r="T44" s="37">
        <v>13555</v>
      </c>
      <c r="U44" s="37">
        <v>13555</v>
      </c>
      <c r="V44" s="37">
        <v>12240</v>
      </c>
      <c r="W44" s="37">
        <v>10555</v>
      </c>
      <c r="X44" s="37">
        <v>8650</v>
      </c>
      <c r="Y44" s="37">
        <v>6705</v>
      </c>
      <c r="Z44" s="37">
        <v>5740</v>
      </c>
      <c r="AA44" s="37">
        <v>4660</v>
      </c>
      <c r="AB44" s="37">
        <v>3016</v>
      </c>
      <c r="AC44" s="37">
        <v>1420</v>
      </c>
      <c r="AD44" s="37">
        <v>1420</v>
      </c>
      <c r="AE44" s="37">
        <v>690</v>
      </c>
      <c r="AF44" s="37">
        <v>0</v>
      </c>
      <c r="AG44" s="37">
        <v>0</v>
      </c>
      <c r="AH44" s="37">
        <v>0</v>
      </c>
      <c r="AI44" s="37">
        <v>0</v>
      </c>
      <c r="AJ44" s="37">
        <v>0</v>
      </c>
      <c r="AK44" s="37">
        <v>0</v>
      </c>
      <c r="AL44" s="37">
        <v>0</v>
      </c>
      <c r="AM44" s="37">
        <v>0</v>
      </c>
      <c r="AN44" s="37">
        <v>0</v>
      </c>
      <c r="AO44" s="37">
        <v>0</v>
      </c>
      <c r="AP44" s="37">
        <v>0</v>
      </c>
      <c r="AQ44" s="37">
        <v>0</v>
      </c>
      <c r="AR44" s="37">
        <v>0</v>
      </c>
    </row>
    <row r="45" spans="2:44" ht="15" thickBot="1">
      <c r="B45" s="35" t="s">
        <v>909</v>
      </c>
      <c r="C45" s="36">
        <v>8013</v>
      </c>
      <c r="D45" s="36">
        <v>8013</v>
      </c>
      <c r="E45" s="36">
        <v>8013</v>
      </c>
      <c r="F45" s="36">
        <v>8013</v>
      </c>
      <c r="G45" s="36">
        <v>8013</v>
      </c>
      <c r="H45" s="36">
        <v>8013</v>
      </c>
      <c r="I45" s="36">
        <v>8013</v>
      </c>
      <c r="J45" s="36">
        <v>7848</v>
      </c>
      <c r="K45" s="36">
        <v>6855</v>
      </c>
      <c r="L45" s="36">
        <v>5095</v>
      </c>
      <c r="M45" s="36">
        <v>5095</v>
      </c>
      <c r="N45" s="36">
        <v>5095</v>
      </c>
      <c r="O45" s="36">
        <v>5095</v>
      </c>
      <c r="P45" s="36">
        <v>5095</v>
      </c>
      <c r="Q45" s="36">
        <v>5095</v>
      </c>
      <c r="R45" s="78">
        <v>4820</v>
      </c>
      <c r="S45" s="36">
        <v>4820</v>
      </c>
      <c r="T45" s="36">
        <v>4820</v>
      </c>
      <c r="U45" s="36">
        <v>4820</v>
      </c>
      <c r="V45" s="36">
        <v>4240</v>
      </c>
      <c r="W45" s="36">
        <v>2790</v>
      </c>
      <c r="X45" s="36">
        <v>2790</v>
      </c>
      <c r="Y45" s="36">
        <v>2790</v>
      </c>
      <c r="Z45" s="36">
        <v>2210</v>
      </c>
      <c r="AA45" s="36">
        <v>2210</v>
      </c>
      <c r="AB45" s="36">
        <v>0</v>
      </c>
      <c r="AC45" s="36">
        <v>0</v>
      </c>
      <c r="AD45" s="36">
        <v>0</v>
      </c>
      <c r="AE45" s="36">
        <v>0</v>
      </c>
      <c r="AF45" s="36">
        <v>0</v>
      </c>
      <c r="AG45" s="36">
        <v>0</v>
      </c>
      <c r="AH45" s="36">
        <v>0</v>
      </c>
      <c r="AI45" s="36">
        <v>0</v>
      </c>
      <c r="AJ45" s="36">
        <v>0</v>
      </c>
      <c r="AK45" s="36">
        <v>0</v>
      </c>
      <c r="AL45" s="36">
        <v>0</v>
      </c>
      <c r="AM45" s="36">
        <v>0</v>
      </c>
      <c r="AN45" s="36">
        <v>0</v>
      </c>
      <c r="AO45" s="36">
        <v>0</v>
      </c>
      <c r="AP45" s="36">
        <v>0</v>
      </c>
      <c r="AQ45" s="36">
        <v>0</v>
      </c>
      <c r="AR45" s="36">
        <v>0</v>
      </c>
    </row>
    <row r="46" spans="2:44" ht="15" thickBot="1">
      <c r="B46" s="35" t="s">
        <v>910</v>
      </c>
      <c r="C46" s="37">
        <v>4654</v>
      </c>
      <c r="D46" s="37">
        <v>4834</v>
      </c>
      <c r="E46" s="37">
        <v>4834</v>
      </c>
      <c r="F46" s="37">
        <v>4834</v>
      </c>
      <c r="G46" s="37">
        <v>4834</v>
      </c>
      <c r="H46" s="37">
        <v>4834</v>
      </c>
      <c r="I46" s="37">
        <v>4834</v>
      </c>
      <c r="J46" s="37">
        <v>4834</v>
      </c>
      <c r="K46" s="37">
        <v>4834</v>
      </c>
      <c r="L46" s="37">
        <v>4834</v>
      </c>
      <c r="M46" s="37">
        <v>4834</v>
      </c>
      <c r="N46" s="37">
        <v>4834</v>
      </c>
      <c r="O46" s="37">
        <v>4594</v>
      </c>
      <c r="P46" s="37">
        <v>4474</v>
      </c>
      <c r="Q46" s="37">
        <v>4354</v>
      </c>
      <c r="R46" s="77">
        <v>4254.8999999999996</v>
      </c>
      <c r="S46" s="37">
        <v>4254.8999999799998</v>
      </c>
      <c r="T46" s="37">
        <v>4254.8999999799998</v>
      </c>
      <c r="U46" s="37">
        <v>3274.8999999799998</v>
      </c>
      <c r="V46" s="37">
        <v>3066.8999999799998</v>
      </c>
      <c r="W46" s="37">
        <v>3066.8999999799998</v>
      </c>
      <c r="X46" s="37">
        <v>3066.8999999799998</v>
      </c>
      <c r="Y46" s="37">
        <v>3066.8999999799998</v>
      </c>
      <c r="Z46" s="37">
        <v>3066.8999999799998</v>
      </c>
      <c r="AA46" s="37">
        <v>3066.8999999799998</v>
      </c>
      <c r="AB46" s="37">
        <v>3066.8999999799998</v>
      </c>
      <c r="AC46" s="37">
        <v>3066.8999999799998</v>
      </c>
      <c r="AD46" s="37">
        <v>3066.8999999799998</v>
      </c>
      <c r="AE46" s="37">
        <v>2681.8999999799998</v>
      </c>
      <c r="AF46" s="37">
        <v>2152.8999999899997</v>
      </c>
      <c r="AG46" s="37">
        <v>2152.8999999899997</v>
      </c>
      <c r="AH46" s="37">
        <v>1508.5</v>
      </c>
      <c r="AI46" s="37">
        <v>1508.5</v>
      </c>
      <c r="AJ46" s="37">
        <v>1508.5</v>
      </c>
      <c r="AK46" s="37">
        <v>1508.5</v>
      </c>
      <c r="AL46" s="37">
        <v>1068.5</v>
      </c>
      <c r="AM46" s="37">
        <v>1068.5</v>
      </c>
      <c r="AN46" s="37">
        <v>424</v>
      </c>
      <c r="AO46" s="37">
        <v>180</v>
      </c>
      <c r="AP46" s="37">
        <v>180</v>
      </c>
      <c r="AQ46" s="37">
        <v>180</v>
      </c>
      <c r="AR46" s="37">
        <v>180</v>
      </c>
    </row>
    <row r="47" spans="2:44" ht="15" thickBot="1">
      <c r="B47" s="35" t="s">
        <v>911</v>
      </c>
      <c r="C47" s="36">
        <v>5939</v>
      </c>
      <c r="D47" s="36">
        <v>5962</v>
      </c>
      <c r="E47" s="36">
        <v>6306</v>
      </c>
      <c r="F47" s="36">
        <v>6306</v>
      </c>
      <c r="G47" s="36">
        <v>6306</v>
      </c>
      <c r="H47" s="36">
        <v>6306</v>
      </c>
      <c r="I47" s="36">
        <v>7010</v>
      </c>
      <c r="J47" s="36">
        <v>7146</v>
      </c>
      <c r="K47" s="36">
        <v>7269</v>
      </c>
      <c r="L47" s="36">
        <v>7269</v>
      </c>
      <c r="M47" s="36">
        <v>7479</v>
      </c>
      <c r="N47" s="36">
        <v>7479</v>
      </c>
      <c r="O47" s="36">
        <v>7657</v>
      </c>
      <c r="P47" s="36">
        <v>7750</v>
      </c>
      <c r="Q47" s="36">
        <v>7577</v>
      </c>
      <c r="R47" s="78">
        <v>8282.6</v>
      </c>
      <c r="S47" s="36">
        <v>8282.5600000499999</v>
      </c>
      <c r="T47" s="36">
        <v>8482.5600000499999</v>
      </c>
      <c r="U47" s="36">
        <v>8682.5600000499999</v>
      </c>
      <c r="V47" s="36">
        <v>8546.0600000499999</v>
      </c>
      <c r="W47" s="36">
        <v>8546.0600000499999</v>
      </c>
      <c r="X47" s="36">
        <v>8546.0600000499999</v>
      </c>
      <c r="Y47" s="36">
        <v>8830.0600000499999</v>
      </c>
      <c r="Z47" s="36">
        <v>8830.0600000499999</v>
      </c>
      <c r="AA47" s="36">
        <v>9119.3402304800002</v>
      </c>
      <c r="AB47" s="36">
        <v>9718.4002183499997</v>
      </c>
      <c r="AC47" s="36">
        <v>10437.949364489999</v>
      </c>
      <c r="AD47" s="36">
        <v>11374.2796533</v>
      </c>
      <c r="AE47" s="36">
        <v>12435.339633810001</v>
      </c>
      <c r="AF47" s="36">
        <v>13496.400153299999</v>
      </c>
      <c r="AG47" s="36">
        <v>14556.400153299999</v>
      </c>
      <c r="AH47" s="36">
        <v>14381.400153299999</v>
      </c>
      <c r="AI47" s="36">
        <v>14900.954261559998</v>
      </c>
      <c r="AJ47" s="36">
        <v>14900.954261559998</v>
      </c>
      <c r="AK47" s="36">
        <v>15868.014470919998</v>
      </c>
      <c r="AL47" s="36">
        <v>16929.074276090003</v>
      </c>
      <c r="AM47" s="36">
        <v>16643.63425227</v>
      </c>
      <c r="AN47" s="36">
        <v>16520.434252269999</v>
      </c>
      <c r="AO47" s="36">
        <v>15802.434252269999</v>
      </c>
      <c r="AP47" s="36">
        <v>15218.434252269999</v>
      </c>
      <c r="AQ47" s="36">
        <v>15327.806708550001</v>
      </c>
      <c r="AR47" s="36">
        <v>14808.806708550001</v>
      </c>
    </row>
    <row r="48" spans="2:44" ht="15" thickBot="1">
      <c r="B48" s="35" t="s">
        <v>848</v>
      </c>
      <c r="C48" s="37">
        <v>8153</v>
      </c>
      <c r="D48" s="37">
        <v>8153</v>
      </c>
      <c r="E48" s="37">
        <v>8153</v>
      </c>
      <c r="F48" s="37">
        <v>8153</v>
      </c>
      <c r="G48" s="37">
        <v>8153</v>
      </c>
      <c r="H48" s="37">
        <v>8153</v>
      </c>
      <c r="I48" s="37">
        <v>8153</v>
      </c>
      <c r="J48" s="37">
        <v>8153</v>
      </c>
      <c r="K48" s="37">
        <v>8153</v>
      </c>
      <c r="L48" s="37">
        <v>8153</v>
      </c>
      <c r="M48" s="37">
        <v>8153</v>
      </c>
      <c r="N48" s="37">
        <v>8153</v>
      </c>
      <c r="O48" s="37">
        <v>8153</v>
      </c>
      <c r="P48" s="37">
        <v>8153</v>
      </c>
      <c r="Q48" s="37">
        <v>8153</v>
      </c>
      <c r="R48" s="77">
        <v>6837.1</v>
      </c>
      <c r="S48" s="37">
        <v>6837.1200000699992</v>
      </c>
      <c r="T48" s="37">
        <v>6837.1200000699992</v>
      </c>
      <c r="U48" s="37">
        <v>6837.1200000699992</v>
      </c>
      <c r="V48" s="37">
        <v>6837.1200000699992</v>
      </c>
      <c r="W48" s="37">
        <v>6837.1200000699992</v>
      </c>
      <c r="X48" s="37">
        <v>6837.1200000699992</v>
      </c>
      <c r="Y48" s="37">
        <v>7227.1200000699992</v>
      </c>
      <c r="Z48" s="37">
        <v>7227.1200000699992</v>
      </c>
      <c r="AA48" s="37">
        <v>7227.1200000699992</v>
      </c>
      <c r="AB48" s="37">
        <v>7227.1200000699992</v>
      </c>
      <c r="AC48" s="37">
        <v>7227.1200000699992</v>
      </c>
      <c r="AD48" s="37">
        <v>7227.1200000699992</v>
      </c>
      <c r="AE48" s="37">
        <v>7227.1200000699992</v>
      </c>
      <c r="AF48" s="37">
        <v>7140.7200000699995</v>
      </c>
      <c r="AG48" s="37">
        <v>7140.7200000699995</v>
      </c>
      <c r="AH48" s="37">
        <v>7140.7200000699995</v>
      </c>
      <c r="AI48" s="37">
        <v>7140.7200000699995</v>
      </c>
      <c r="AJ48" s="37">
        <v>7140.7200000699995</v>
      </c>
      <c r="AK48" s="37">
        <v>7070.7200000699995</v>
      </c>
      <c r="AL48" s="37">
        <v>7070.7200000699995</v>
      </c>
      <c r="AM48" s="37">
        <v>7070.7200000699995</v>
      </c>
      <c r="AN48" s="37">
        <v>7070.7200000699995</v>
      </c>
      <c r="AO48" s="37">
        <v>7070.7200000699995</v>
      </c>
      <c r="AP48" s="37">
        <v>7070.7200000699995</v>
      </c>
      <c r="AQ48" s="37">
        <v>7070.7200000699995</v>
      </c>
      <c r="AR48" s="37">
        <v>7070.7200000699995</v>
      </c>
    </row>
    <row r="49" spans="2:44" ht="15" thickBot="1">
      <c r="B49" s="35" t="s">
        <v>912</v>
      </c>
      <c r="C49" s="36">
        <v>817</v>
      </c>
      <c r="D49" s="36">
        <v>817</v>
      </c>
      <c r="E49" s="36">
        <v>817</v>
      </c>
      <c r="F49" s="36">
        <v>817</v>
      </c>
      <c r="G49" s="36">
        <v>817</v>
      </c>
      <c r="H49" s="36">
        <v>817</v>
      </c>
      <c r="I49" s="36">
        <v>817</v>
      </c>
      <c r="J49" s="36">
        <v>817</v>
      </c>
      <c r="K49" s="36">
        <v>967</v>
      </c>
      <c r="L49" s="36">
        <v>1052</v>
      </c>
      <c r="M49" s="36">
        <v>1077</v>
      </c>
      <c r="N49" s="36">
        <v>1077</v>
      </c>
      <c r="O49" s="36">
        <v>1555</v>
      </c>
      <c r="P49" s="36">
        <v>1571</v>
      </c>
      <c r="Q49" s="36">
        <v>2317</v>
      </c>
      <c r="R49" s="78">
        <v>2386.9</v>
      </c>
      <c r="S49" s="36">
        <v>3491.08</v>
      </c>
      <c r="T49" s="36">
        <v>8017.3725379500011</v>
      </c>
      <c r="U49" s="36">
        <v>9894.7472982400013</v>
      </c>
      <c r="V49" s="36">
        <v>12740.207182150001</v>
      </c>
      <c r="W49" s="36">
        <v>16408.2819796</v>
      </c>
      <c r="X49" s="36">
        <v>17906.145677740002</v>
      </c>
      <c r="Y49" s="36">
        <v>19050.66339423</v>
      </c>
      <c r="Z49" s="36">
        <v>21162.249438530001</v>
      </c>
      <c r="AA49" s="36">
        <v>21298.663583459998</v>
      </c>
      <c r="AB49" s="36">
        <v>21216.83358998</v>
      </c>
      <c r="AC49" s="36">
        <v>21527.055582420002</v>
      </c>
      <c r="AD49" s="36">
        <v>21413.469650730003</v>
      </c>
      <c r="AE49" s="36">
        <v>21370.069681819998</v>
      </c>
      <c r="AF49" s="36">
        <v>21911.663646739995</v>
      </c>
      <c r="AG49" s="36">
        <v>21693.077681650004</v>
      </c>
      <c r="AH49" s="36">
        <v>21693.077695810003</v>
      </c>
      <c r="AI49" s="36">
        <v>21693.077713410003</v>
      </c>
      <c r="AJ49" s="36">
        <v>21381.077739109998</v>
      </c>
      <c r="AK49" s="36">
        <v>21327.097778830001</v>
      </c>
      <c r="AL49" s="36">
        <v>20983.963881209998</v>
      </c>
      <c r="AM49" s="36">
        <v>21474.501941599996</v>
      </c>
      <c r="AN49" s="36">
        <v>18597.697515060001</v>
      </c>
      <c r="AO49" s="36">
        <v>16083.036769360004</v>
      </c>
      <c r="AP49" s="36">
        <v>14174.793579769999</v>
      </c>
      <c r="AQ49" s="36">
        <v>13030.39426841</v>
      </c>
      <c r="AR49" s="36">
        <v>12006.795505839998</v>
      </c>
    </row>
    <row r="50" spans="2:44" ht="15" thickBot="1">
      <c r="B50" s="35" t="s">
        <v>913</v>
      </c>
      <c r="C50" s="37"/>
      <c r="D50" s="37"/>
      <c r="E50" s="37"/>
      <c r="F50" s="37"/>
      <c r="G50" s="37"/>
      <c r="H50" s="37"/>
      <c r="I50" s="37"/>
      <c r="J50" s="37"/>
      <c r="K50" s="37"/>
      <c r="L50" s="37"/>
      <c r="M50" s="37"/>
      <c r="N50" s="37"/>
      <c r="O50" s="37"/>
      <c r="P50" s="37"/>
      <c r="Q50" s="37"/>
      <c r="R50" s="77">
        <v>221.6</v>
      </c>
      <c r="S50" s="37">
        <v>465.29018619000004</v>
      </c>
      <c r="T50" s="37">
        <v>865.13984642999992</v>
      </c>
      <c r="U50" s="37">
        <v>1338.8407940099999</v>
      </c>
      <c r="V50" s="37">
        <v>1937.1426495200001</v>
      </c>
      <c r="W50" s="37">
        <v>2620.4450699200002</v>
      </c>
      <c r="X50" s="37">
        <v>3743.8874299999998</v>
      </c>
      <c r="Y50" s="37">
        <v>4770.5791716900003</v>
      </c>
      <c r="Z50" s="37">
        <v>5846.4554542400001</v>
      </c>
      <c r="AA50" s="37">
        <v>7042.2979878700007</v>
      </c>
      <c r="AB50" s="37">
        <v>8361.4890476300006</v>
      </c>
      <c r="AC50" s="37">
        <v>9839.4935214899997</v>
      </c>
      <c r="AD50" s="37">
        <v>11464.748876689999</v>
      </c>
      <c r="AE50" s="37">
        <v>12977.41934975</v>
      </c>
      <c r="AF50" s="37">
        <v>14627.435744200002</v>
      </c>
      <c r="AG50" s="37">
        <v>16413.658058339999</v>
      </c>
      <c r="AH50" s="37">
        <v>18060.132241390002</v>
      </c>
      <c r="AI50" s="37">
        <v>19750.714043559998</v>
      </c>
      <c r="AJ50" s="37">
        <v>21472.450931310002</v>
      </c>
      <c r="AK50" s="37">
        <v>23272.111586849998</v>
      </c>
      <c r="AL50" s="37">
        <v>25126.731854120004</v>
      </c>
      <c r="AM50" s="37">
        <v>27101.767781199997</v>
      </c>
      <c r="AN50" s="37">
        <v>29164.206462939997</v>
      </c>
      <c r="AO50" s="37">
        <v>31151.919726319997</v>
      </c>
      <c r="AP50" s="37">
        <v>33201.676575929996</v>
      </c>
      <c r="AQ50" s="37">
        <v>35298.205880759997</v>
      </c>
      <c r="AR50" s="37">
        <v>37297.144432159999</v>
      </c>
    </row>
    <row r="51" spans="2:44" ht="15" thickBot="1">
      <c r="B51" s="35" t="s">
        <v>914</v>
      </c>
      <c r="C51" s="36"/>
      <c r="D51" s="36"/>
      <c r="E51" s="36"/>
      <c r="F51" s="36"/>
      <c r="G51" s="36"/>
      <c r="H51" s="36"/>
      <c r="I51" s="36"/>
      <c r="J51" s="36"/>
      <c r="K51" s="36"/>
      <c r="L51" s="36"/>
      <c r="M51" s="36"/>
      <c r="N51" s="36"/>
      <c r="O51" s="36"/>
      <c r="P51" s="36"/>
      <c r="Q51" s="36"/>
      <c r="R51" s="36">
        <v>739.7</v>
      </c>
      <c r="S51" s="36">
        <v>1026.785137674</v>
      </c>
      <c r="T51" s="36">
        <v>1434.6788223250001</v>
      </c>
      <c r="U51" s="36">
        <v>1798.3516263410002</v>
      </c>
      <c r="V51" s="36">
        <v>2148.6049023850001</v>
      </c>
      <c r="W51" s="36">
        <v>2439.9801881670001</v>
      </c>
      <c r="X51" s="36">
        <v>2825.5890253200005</v>
      </c>
      <c r="Y51" s="36">
        <v>3273.1920156770002</v>
      </c>
      <c r="Z51" s="36">
        <v>3688.6152242939993</v>
      </c>
      <c r="AA51" s="36">
        <v>4094.3792594189999</v>
      </c>
      <c r="AB51" s="36">
        <v>4491.9035848809999</v>
      </c>
      <c r="AC51" s="36">
        <v>4888.3216921359999</v>
      </c>
      <c r="AD51" s="36">
        <v>5284.4391186499997</v>
      </c>
      <c r="AE51" s="36">
        <v>5584.9919789000005</v>
      </c>
      <c r="AF51" s="36">
        <v>5880.2880813499996</v>
      </c>
      <c r="AG51" s="36">
        <v>6156.0938889099998</v>
      </c>
      <c r="AH51" s="36">
        <v>6351.5586566200009</v>
      </c>
      <c r="AI51" s="36">
        <v>6499.6071555600001</v>
      </c>
      <c r="AJ51" s="36">
        <v>6620.7485596300012</v>
      </c>
      <c r="AK51" s="36">
        <v>6708.9064568100002</v>
      </c>
      <c r="AL51" s="36">
        <v>6769.5486576699996</v>
      </c>
      <c r="AM51" s="36">
        <v>6827.6667581600004</v>
      </c>
      <c r="AN51" s="36">
        <v>6886.0221373699997</v>
      </c>
      <c r="AO51" s="36">
        <v>6890.1005714800003</v>
      </c>
      <c r="AP51" s="36">
        <v>6892.7872485300004</v>
      </c>
      <c r="AQ51" s="36">
        <v>6852.4033627499985</v>
      </c>
      <c r="AR51" s="36">
        <v>6778.0103409200001</v>
      </c>
    </row>
    <row r="52" spans="2:44" ht="15" thickBot="1">
      <c r="B52" s="35" t="s">
        <v>915</v>
      </c>
      <c r="C52" s="37"/>
      <c r="D52" s="37"/>
      <c r="E52" s="37"/>
      <c r="F52" s="37"/>
      <c r="G52" s="37"/>
      <c r="H52" s="37"/>
      <c r="I52" s="37"/>
      <c r="J52" s="37"/>
      <c r="K52" s="37"/>
      <c r="L52" s="37"/>
      <c r="M52" s="37"/>
      <c r="N52" s="37"/>
      <c r="O52" s="37"/>
      <c r="P52" s="37"/>
      <c r="Q52" s="37"/>
      <c r="R52" s="77">
        <v>0</v>
      </c>
      <c r="S52" s="37">
        <v>0</v>
      </c>
      <c r="T52" s="37">
        <v>0</v>
      </c>
      <c r="U52" s="37">
        <v>0</v>
      </c>
      <c r="V52" s="37">
        <v>0</v>
      </c>
      <c r="W52" s="37">
        <v>0</v>
      </c>
      <c r="X52" s="37">
        <v>0</v>
      </c>
      <c r="Y52" s="37">
        <v>1000</v>
      </c>
      <c r="Z52" s="37">
        <v>2000</v>
      </c>
      <c r="AA52" s="37">
        <v>2666.6666587499999</v>
      </c>
      <c r="AB52" s="37">
        <v>3333.33331735</v>
      </c>
      <c r="AC52" s="37">
        <v>3999.9999766699998</v>
      </c>
      <c r="AD52" s="37">
        <v>4999.9999648699995</v>
      </c>
      <c r="AE52" s="37">
        <v>5999.9999528899998</v>
      </c>
      <c r="AF52" s="37">
        <v>6999.9999408399999</v>
      </c>
      <c r="AG52" s="37">
        <v>7999.9999808299999</v>
      </c>
      <c r="AH52" s="37">
        <v>8999.9999619400005</v>
      </c>
      <c r="AI52" s="37">
        <v>8999.9999619400005</v>
      </c>
      <c r="AJ52" s="37">
        <v>8999.9999619400005</v>
      </c>
      <c r="AK52" s="37">
        <v>8999.9999619400005</v>
      </c>
      <c r="AL52" s="37">
        <v>8999.9999619400005</v>
      </c>
      <c r="AM52" s="37">
        <v>8999.9999619400005</v>
      </c>
      <c r="AN52" s="37">
        <v>8999.9999619400005</v>
      </c>
      <c r="AO52" s="37">
        <v>8999.9999619400005</v>
      </c>
      <c r="AP52" s="37">
        <v>8999.9999619400005</v>
      </c>
      <c r="AQ52" s="37">
        <v>8999.9999619400005</v>
      </c>
      <c r="AR52" s="37">
        <v>8999.9999619400005</v>
      </c>
    </row>
    <row r="53" spans="2:44" ht="15" thickBot="1">
      <c r="B53" s="35" t="s">
        <v>916</v>
      </c>
      <c r="C53" s="36">
        <v>481</v>
      </c>
      <c r="D53" s="36">
        <v>1903</v>
      </c>
      <c r="E53" s="36">
        <v>2114</v>
      </c>
      <c r="F53" s="36">
        <v>2554</v>
      </c>
      <c r="G53" s="36">
        <v>3284</v>
      </c>
      <c r="H53" s="36">
        <v>3503</v>
      </c>
      <c r="I53" s="36">
        <v>3609</v>
      </c>
      <c r="J53" s="36">
        <v>3952</v>
      </c>
      <c r="K53" s="36">
        <v>4636</v>
      </c>
      <c r="L53" s="36">
        <v>5598</v>
      </c>
      <c r="M53" s="36">
        <v>6638</v>
      </c>
      <c r="N53" s="36">
        <v>8385</v>
      </c>
      <c r="O53" s="36">
        <v>9281</v>
      </c>
      <c r="P53" s="36">
        <v>10095</v>
      </c>
      <c r="Q53" s="36">
        <v>10469</v>
      </c>
      <c r="R53" s="78">
        <v>11969.8</v>
      </c>
      <c r="S53" s="36">
        <v>12951.23</v>
      </c>
      <c r="T53" s="36">
        <v>14252.999999999998</v>
      </c>
      <c r="U53" s="36">
        <v>20711.710785599997</v>
      </c>
      <c r="V53" s="36">
        <v>24619.599255229998</v>
      </c>
      <c r="W53" s="36">
        <v>30942.407117290008</v>
      </c>
      <c r="X53" s="36">
        <v>39258.590829300003</v>
      </c>
      <c r="Y53" s="36">
        <v>42671.100485510011</v>
      </c>
      <c r="Z53" s="36">
        <v>43077.888720620002</v>
      </c>
      <c r="AA53" s="36">
        <v>44661.299659300006</v>
      </c>
      <c r="AB53" s="36">
        <v>46124.775075380006</v>
      </c>
      <c r="AC53" s="36">
        <v>52402.602229000004</v>
      </c>
      <c r="AD53" s="36">
        <v>53262.953801210002</v>
      </c>
      <c r="AE53" s="36">
        <v>53035.903135850007</v>
      </c>
      <c r="AF53" s="36">
        <v>52972.903135850007</v>
      </c>
      <c r="AG53" s="36">
        <v>52191.423137250007</v>
      </c>
      <c r="AH53" s="36">
        <v>51864.723143860007</v>
      </c>
      <c r="AI53" s="36">
        <v>51794.122107399999</v>
      </c>
      <c r="AJ53" s="36">
        <v>51607.812107400001</v>
      </c>
      <c r="AK53" s="36">
        <v>52759.106880389998</v>
      </c>
      <c r="AL53" s="36">
        <v>51742.767173870008</v>
      </c>
      <c r="AM53" s="36">
        <v>54455.786186509999</v>
      </c>
      <c r="AN53" s="36">
        <v>55520.114839720001</v>
      </c>
      <c r="AO53" s="36">
        <v>55968.405934410002</v>
      </c>
      <c r="AP53" s="36">
        <v>55976.666617210001</v>
      </c>
      <c r="AQ53" s="36">
        <v>59171.658494769996</v>
      </c>
      <c r="AR53" s="36">
        <v>59527.064747369994</v>
      </c>
    </row>
    <row r="54" spans="2:44" ht="15" thickBot="1">
      <c r="B54" s="35" t="s">
        <v>917</v>
      </c>
      <c r="C54" s="37">
        <v>0</v>
      </c>
      <c r="D54" s="37">
        <v>0</v>
      </c>
      <c r="E54" s="37">
        <v>0</v>
      </c>
      <c r="F54" s="37">
        <v>0</v>
      </c>
      <c r="G54" s="37">
        <v>0</v>
      </c>
      <c r="H54" s="37">
        <v>102</v>
      </c>
      <c r="I54" s="37">
        <v>155</v>
      </c>
      <c r="J54" s="37">
        <v>211</v>
      </c>
      <c r="K54" s="37">
        <v>318</v>
      </c>
      <c r="L54" s="37">
        <v>2046</v>
      </c>
      <c r="M54" s="37">
        <v>3071</v>
      </c>
      <c r="N54" s="37">
        <v>4829</v>
      </c>
      <c r="O54" s="37">
        <v>6042</v>
      </c>
      <c r="P54" s="37">
        <v>7468</v>
      </c>
      <c r="Q54" s="37">
        <v>7923</v>
      </c>
      <c r="R54" s="77">
        <v>9449.4</v>
      </c>
      <c r="S54" s="37">
        <v>9542.840000000002</v>
      </c>
      <c r="T54" s="37">
        <v>10566.52</v>
      </c>
      <c r="U54" s="37">
        <v>12357.477774110002</v>
      </c>
      <c r="V54" s="37">
        <v>13034.831386759999</v>
      </c>
      <c r="W54" s="37">
        <v>13034.271397850001</v>
      </c>
      <c r="X54" s="37">
        <v>15582.135111910002</v>
      </c>
      <c r="Y54" s="37">
        <v>21037.727698550003</v>
      </c>
      <c r="Z54" s="37">
        <v>22248.731592619999</v>
      </c>
      <c r="AA54" s="37">
        <v>22942.2584699</v>
      </c>
      <c r="AB54" s="37">
        <v>24421.588806880001</v>
      </c>
      <c r="AC54" s="37">
        <v>26268.687937810002</v>
      </c>
      <c r="AD54" s="37">
        <v>27604.272704570001</v>
      </c>
      <c r="AE54" s="37">
        <v>31144.695614470005</v>
      </c>
      <c r="AF54" s="37">
        <v>31096.195619430007</v>
      </c>
      <c r="AG54" s="37">
        <v>30946.165620500004</v>
      </c>
      <c r="AH54" s="37">
        <v>31166.509807880007</v>
      </c>
      <c r="AI54" s="37">
        <v>33673.70288995</v>
      </c>
      <c r="AJ54" s="37">
        <v>35826.72982148001</v>
      </c>
      <c r="AK54" s="37">
        <v>39602.74435596</v>
      </c>
      <c r="AL54" s="37">
        <v>44287.967538719997</v>
      </c>
      <c r="AM54" s="37">
        <v>47877.038038730003</v>
      </c>
      <c r="AN54" s="37">
        <v>52315.293747719996</v>
      </c>
      <c r="AO54" s="37">
        <v>51918.384718199995</v>
      </c>
      <c r="AP54" s="37">
        <v>53769.513765690011</v>
      </c>
      <c r="AQ54" s="37">
        <v>56345.871205200005</v>
      </c>
      <c r="AR54" s="37">
        <v>58263.28020144</v>
      </c>
    </row>
    <row r="55" spans="2:44" ht="15" thickBot="1">
      <c r="B55" s="35" t="s">
        <v>918</v>
      </c>
      <c r="C55" s="36">
        <v>48.757372337100001</v>
      </c>
      <c r="D55" s="36">
        <v>216.86099495140002</v>
      </c>
      <c r="E55" s="36">
        <v>927.22917983989998</v>
      </c>
      <c r="F55" s="36">
        <v>1654.6587669297001</v>
      </c>
      <c r="G55" s="36">
        <v>2485.1079339998</v>
      </c>
      <c r="H55" s="36">
        <v>3202.3067771025999</v>
      </c>
      <c r="I55" s="36">
        <v>3871.5975050844004</v>
      </c>
      <c r="J55" s="36">
        <v>4452.4810635736003</v>
      </c>
      <c r="K55" s="36">
        <v>5238.8492580844004</v>
      </c>
      <c r="L55" s="36">
        <v>6539.823483511901</v>
      </c>
      <c r="M55" s="36">
        <v>8324.8494144668002</v>
      </c>
      <c r="N55" s="36">
        <v>10796.971490731699</v>
      </c>
      <c r="O55" s="36">
        <v>13879.868878928499</v>
      </c>
      <c r="P55" s="36">
        <v>16475.075789799499</v>
      </c>
      <c r="Q55" s="36">
        <v>19192.704729685902</v>
      </c>
      <c r="R55" s="78">
        <v>21308.2</v>
      </c>
      <c r="S55" s="36">
        <v>23481.912263490005</v>
      </c>
      <c r="T55" s="36">
        <v>25655.630661669999</v>
      </c>
      <c r="U55" s="36">
        <v>27915.604499630004</v>
      </c>
      <c r="V55" s="36">
        <v>30593.118009490001</v>
      </c>
      <c r="W55" s="36">
        <v>33321.799981709999</v>
      </c>
      <c r="X55" s="36">
        <v>36061.941989300001</v>
      </c>
      <c r="Y55" s="36">
        <v>38515.139500000005</v>
      </c>
      <c r="Z55" s="36">
        <v>40888.6865005</v>
      </c>
      <c r="AA55" s="36">
        <v>43439.329500699998</v>
      </c>
      <c r="AB55" s="36">
        <v>45834.573500400009</v>
      </c>
      <c r="AC55" s="36">
        <v>48326.847519899995</v>
      </c>
      <c r="AD55" s="36">
        <v>50769.206982900003</v>
      </c>
      <c r="AE55" s="36">
        <v>53107.710983600002</v>
      </c>
      <c r="AF55" s="36">
        <v>55428.204494400001</v>
      </c>
      <c r="AG55" s="36">
        <v>57785.069990299999</v>
      </c>
      <c r="AH55" s="36">
        <v>60155.329499300002</v>
      </c>
      <c r="AI55" s="36">
        <v>62437.254494599998</v>
      </c>
      <c r="AJ55" s="36">
        <v>64778.1059647</v>
      </c>
      <c r="AK55" s="36">
        <v>67027.775984300009</v>
      </c>
      <c r="AL55" s="36">
        <v>69285.537500499995</v>
      </c>
      <c r="AM55" s="36">
        <v>71808.187511100012</v>
      </c>
      <c r="AN55" s="36">
        <v>74544.509025799998</v>
      </c>
      <c r="AO55" s="36">
        <v>77217.909479399983</v>
      </c>
      <c r="AP55" s="36">
        <v>80001.295000700004</v>
      </c>
      <c r="AQ55" s="36">
        <v>82839.644000900007</v>
      </c>
      <c r="AR55" s="36">
        <v>85741.994024800006</v>
      </c>
    </row>
    <row r="56" spans="2:44" ht="15" thickBot="1">
      <c r="B56" s="35" t="s">
        <v>833</v>
      </c>
      <c r="C56" s="37"/>
      <c r="D56" s="37"/>
      <c r="E56" s="37"/>
      <c r="F56" s="37"/>
      <c r="G56" s="37"/>
      <c r="H56" s="37"/>
      <c r="I56" s="37"/>
      <c r="J56" s="37"/>
      <c r="K56" s="37"/>
      <c r="L56" s="37"/>
      <c r="M56" s="37"/>
      <c r="N56" s="37"/>
      <c r="O56" s="37"/>
      <c r="P56" s="37"/>
      <c r="Q56" s="37"/>
      <c r="R56" s="77">
        <v>0</v>
      </c>
      <c r="S56" s="77">
        <v>0</v>
      </c>
      <c r="T56" s="77">
        <v>0</v>
      </c>
      <c r="U56" s="37">
        <v>0</v>
      </c>
      <c r="V56" s="37">
        <v>0</v>
      </c>
      <c r="W56" s="37">
        <v>0</v>
      </c>
      <c r="X56" s="37">
        <v>0</v>
      </c>
      <c r="Y56" s="37">
        <v>0</v>
      </c>
      <c r="Z56" s="37">
        <v>30</v>
      </c>
      <c r="AA56" s="37">
        <v>30</v>
      </c>
      <c r="AB56" s="37">
        <v>270</v>
      </c>
      <c r="AC56" s="37">
        <v>360</v>
      </c>
      <c r="AD56" s="37">
        <v>450</v>
      </c>
      <c r="AE56" s="37">
        <v>450</v>
      </c>
      <c r="AF56" s="37">
        <v>450</v>
      </c>
      <c r="AG56" s="37">
        <v>450</v>
      </c>
      <c r="AH56" s="37">
        <v>450</v>
      </c>
      <c r="AI56" s="37">
        <v>450</v>
      </c>
      <c r="AJ56" s="37">
        <v>450</v>
      </c>
      <c r="AK56" s="37">
        <v>450</v>
      </c>
      <c r="AL56" s="37">
        <v>450</v>
      </c>
      <c r="AM56" s="37">
        <v>450</v>
      </c>
      <c r="AN56" s="37">
        <v>450</v>
      </c>
      <c r="AO56" s="37">
        <v>450</v>
      </c>
      <c r="AP56" s="37">
        <v>450</v>
      </c>
      <c r="AQ56" s="37">
        <v>450</v>
      </c>
      <c r="AR56" s="37">
        <v>450</v>
      </c>
    </row>
    <row r="57" spans="2:44" ht="15" thickBot="1">
      <c r="B57" s="35" t="s">
        <v>919</v>
      </c>
      <c r="C57" s="36">
        <v>49351</v>
      </c>
      <c r="D57" s="36">
        <v>49494</v>
      </c>
      <c r="E57" s="36">
        <v>49838</v>
      </c>
      <c r="F57" s="36">
        <v>49558</v>
      </c>
      <c r="G57" s="36">
        <v>49366</v>
      </c>
      <c r="H57" s="36">
        <v>49116</v>
      </c>
      <c r="I57" s="36">
        <v>48200</v>
      </c>
      <c r="J57" s="36">
        <v>48171</v>
      </c>
      <c r="K57" s="36">
        <v>47451</v>
      </c>
      <c r="L57" s="36">
        <v>45776</v>
      </c>
      <c r="M57" s="36">
        <v>46011</v>
      </c>
      <c r="N57" s="36">
        <v>46011</v>
      </c>
      <c r="O57" s="36">
        <v>46427</v>
      </c>
      <c r="P57" s="36">
        <v>46416</v>
      </c>
      <c r="Q57" s="36">
        <v>46319</v>
      </c>
      <c r="R57" s="78">
        <v>44148</v>
      </c>
      <c r="S57" s="36">
        <v>45539.730186289999</v>
      </c>
      <c r="T57" s="36">
        <v>47832.882384479999</v>
      </c>
      <c r="U57" s="36">
        <v>49459.128092349994</v>
      </c>
      <c r="V57" s="36">
        <v>50810.989831769992</v>
      </c>
      <c r="W57" s="36">
        <v>52253.007049619999</v>
      </c>
      <c r="X57" s="36">
        <v>53176.683107839999</v>
      </c>
      <c r="Y57" s="36">
        <v>54232.422566019995</v>
      </c>
      <c r="Z57" s="36">
        <v>56061.964892869997</v>
      </c>
      <c r="AA57" s="36">
        <v>56759.791801860003</v>
      </c>
      <c r="AB57" s="36">
        <v>55040.23285601</v>
      </c>
      <c r="AC57" s="36">
        <v>56097.608468449995</v>
      </c>
      <c r="AD57" s="36">
        <v>58693.768180769999</v>
      </c>
      <c r="AE57" s="36">
        <v>60172.908665429997</v>
      </c>
      <c r="AF57" s="36">
        <v>62181.829544299995</v>
      </c>
      <c r="AG57" s="36">
        <v>64860.385893350001</v>
      </c>
      <c r="AH57" s="36">
        <v>65734.100090569991</v>
      </c>
      <c r="AI57" s="36">
        <v>67999.866018599991</v>
      </c>
      <c r="AJ57" s="36">
        <v>69456.782932050002</v>
      </c>
      <c r="AK57" s="36">
        <v>72150.613836669989</v>
      </c>
      <c r="AL57" s="36">
        <v>74329.970011490004</v>
      </c>
      <c r="AM57" s="36">
        <v>76539.74397513998</v>
      </c>
      <c r="AN57" s="36">
        <v>74993.368230339998</v>
      </c>
      <c r="AO57" s="36">
        <v>73535.950748019997</v>
      </c>
      <c r="AP57" s="36">
        <v>73127.224408039998</v>
      </c>
      <c r="AQ57" s="36">
        <v>74227.756857789995</v>
      </c>
      <c r="AR57" s="36">
        <v>74717.32664662</v>
      </c>
    </row>
    <row r="58" spans="2:44" ht="15" thickBot="1">
      <c r="B58" s="35" t="s">
        <v>920</v>
      </c>
      <c r="C58" s="37"/>
      <c r="D58" s="37"/>
      <c r="E58" s="37"/>
      <c r="F58" s="37"/>
      <c r="G58" s="37"/>
      <c r="H58" s="37"/>
      <c r="I58" s="37"/>
      <c r="J58" s="37"/>
      <c r="K58" s="37"/>
      <c r="L58" s="37"/>
      <c r="M58" s="37"/>
      <c r="N58" s="37"/>
      <c r="O58" s="37"/>
      <c r="P58" s="37"/>
      <c r="Q58" s="37"/>
      <c r="R58" s="77">
        <v>910</v>
      </c>
      <c r="S58" s="37">
        <v>953.78</v>
      </c>
      <c r="T58" s="37">
        <v>1000.7900000000001</v>
      </c>
      <c r="U58" s="37">
        <v>1055.9599999999998</v>
      </c>
      <c r="V58" s="37">
        <v>1203.56</v>
      </c>
      <c r="W58" s="37">
        <v>1429.2</v>
      </c>
      <c r="X58" s="37">
        <v>1636.57</v>
      </c>
      <c r="Y58" s="37">
        <v>1792.1</v>
      </c>
      <c r="Z58" s="37">
        <v>1949.18</v>
      </c>
      <c r="AA58" s="37">
        <v>2105.4699999999998</v>
      </c>
      <c r="AB58" s="37">
        <v>2163.4900000000002</v>
      </c>
      <c r="AC58" s="37">
        <v>2219.0899999999997</v>
      </c>
      <c r="AD58" s="37">
        <v>2277.2500000000005</v>
      </c>
      <c r="AE58" s="37">
        <v>2341.0600000000004</v>
      </c>
      <c r="AF58" s="37">
        <v>2402.71</v>
      </c>
      <c r="AG58" s="37">
        <v>2453.63</v>
      </c>
      <c r="AH58" s="37">
        <v>2500.27</v>
      </c>
      <c r="AI58" s="37">
        <v>2555.9</v>
      </c>
      <c r="AJ58" s="37">
        <v>2603.08</v>
      </c>
      <c r="AK58" s="37">
        <v>2654.17</v>
      </c>
      <c r="AL58" s="37">
        <v>2700.98</v>
      </c>
      <c r="AM58" s="37">
        <v>2730.62</v>
      </c>
      <c r="AN58" s="37">
        <v>2766.31</v>
      </c>
      <c r="AO58" s="37">
        <v>2797.8399999999997</v>
      </c>
      <c r="AP58" s="37">
        <v>2831.6000000000004</v>
      </c>
      <c r="AQ58" s="37">
        <v>2870.63</v>
      </c>
      <c r="AR58" s="37">
        <v>2903.8599999999997</v>
      </c>
    </row>
    <row r="59" spans="2:44" ht="15" thickBot="1">
      <c r="C59" s="36"/>
      <c r="D59" s="36"/>
      <c r="E59" s="36"/>
      <c r="F59" s="36"/>
      <c r="G59" s="36"/>
      <c r="H59" s="36"/>
      <c r="I59" s="36"/>
      <c r="J59" s="36"/>
      <c r="K59" s="36"/>
      <c r="L59" s="36"/>
      <c r="M59" s="36"/>
      <c r="N59" s="36"/>
      <c r="O59" s="36"/>
      <c r="P59" s="36"/>
      <c r="Q59" s="36"/>
      <c r="R59" s="78"/>
      <c r="S59" s="36"/>
      <c r="T59" s="36"/>
      <c r="U59" s="36"/>
      <c r="V59" s="36"/>
      <c r="W59" s="36"/>
      <c r="X59" s="36"/>
      <c r="Y59" s="36"/>
      <c r="Z59" s="36"/>
      <c r="AA59" s="36"/>
      <c r="AB59" s="36"/>
      <c r="AC59" s="36"/>
      <c r="AD59" s="36"/>
      <c r="AE59" s="36"/>
      <c r="AF59" s="36"/>
      <c r="AG59" s="36"/>
      <c r="AH59" s="36"/>
      <c r="AI59" s="36"/>
      <c r="AJ59" s="36"/>
      <c r="AK59" s="36"/>
      <c r="AL59" s="36"/>
      <c r="AM59" s="36"/>
      <c r="AN59" s="36"/>
      <c r="AO59" s="36"/>
      <c r="AP59" s="36"/>
      <c r="AQ59" s="36"/>
      <c r="AR59" s="36"/>
    </row>
    <row r="60" spans="2:44" ht="15" thickBot="1">
      <c r="B60" s="35" t="s">
        <v>898</v>
      </c>
      <c r="C60" s="37"/>
      <c r="D60" s="37"/>
      <c r="E60" s="37"/>
      <c r="F60" s="37"/>
      <c r="G60" s="37"/>
      <c r="H60" s="37"/>
      <c r="I60" s="37"/>
      <c r="J60" s="37"/>
      <c r="K60" s="37"/>
      <c r="L60" s="37"/>
      <c r="M60" s="37"/>
      <c r="N60" s="37"/>
      <c r="O60" s="37"/>
      <c r="P60" s="37"/>
      <c r="Q60" s="37"/>
      <c r="R60" s="37"/>
      <c r="S60" s="37">
        <v>89486.476274571993</v>
      </c>
      <c r="T60" s="37">
        <v>94962.169486237006</v>
      </c>
      <c r="U60" s="37">
        <v>101817.861348063</v>
      </c>
      <c r="V60" s="37">
        <v>110030.42837680501</v>
      </c>
      <c r="W60" s="37">
        <v>120051.719130718</v>
      </c>
      <c r="X60" s="37">
        <v>124776.779332067</v>
      </c>
      <c r="Y60" s="37">
        <v>126718.71542835899</v>
      </c>
      <c r="Z60" s="37">
        <v>131597.76571443796</v>
      </c>
      <c r="AA60" s="37">
        <v>133173.69296949901</v>
      </c>
      <c r="AB60" s="37">
        <v>135544.04052733304</v>
      </c>
      <c r="AC60" s="37">
        <v>140632.13819199303</v>
      </c>
      <c r="AD60" s="37">
        <v>143399.494540705</v>
      </c>
      <c r="AE60" s="37">
        <v>144877.92277457801</v>
      </c>
      <c r="AF60" s="37">
        <v>146578.15833857603</v>
      </c>
      <c r="AG60" s="37">
        <v>147864.42576009603</v>
      </c>
      <c r="AH60" s="37">
        <v>149117.42351982399</v>
      </c>
      <c r="AI60" s="37">
        <v>149434.05270066499</v>
      </c>
      <c r="AJ60" s="37">
        <v>154145.39718799299</v>
      </c>
      <c r="AK60" s="37">
        <v>158278.45386508902</v>
      </c>
      <c r="AL60" s="37">
        <v>162655.99208990901</v>
      </c>
      <c r="AM60" s="37">
        <v>167907.00817711503</v>
      </c>
      <c r="AN60" s="37">
        <v>164540.886752511</v>
      </c>
      <c r="AO60" s="37">
        <v>162701.84086158499</v>
      </c>
      <c r="AP60" s="37">
        <v>165180.027914484</v>
      </c>
      <c r="AQ60" s="37">
        <v>170541.179136233</v>
      </c>
      <c r="AR60" s="37">
        <v>177399.21004678597</v>
      </c>
    </row>
    <row r="61" spans="2:44" ht="15" thickBot="1">
      <c r="B61" s="35" t="s">
        <v>899</v>
      </c>
      <c r="C61" s="36"/>
      <c r="D61" s="36"/>
      <c r="E61" s="36"/>
      <c r="F61" s="36"/>
      <c r="G61" s="36"/>
      <c r="H61" s="36"/>
      <c r="I61" s="36"/>
      <c r="J61" s="36"/>
      <c r="K61" s="36"/>
      <c r="L61" s="36"/>
      <c r="M61" s="36"/>
      <c r="N61" s="36"/>
      <c r="O61" s="36"/>
      <c r="P61" s="36"/>
      <c r="Q61" s="36"/>
      <c r="R61" s="36"/>
      <c r="S61" s="36">
        <v>92542.497587453996</v>
      </c>
      <c r="T61" s="36">
        <v>99742.711868475017</v>
      </c>
      <c r="U61" s="36">
        <v>112242.27277803101</v>
      </c>
      <c r="V61" s="36">
        <v>121207.143385635</v>
      </c>
      <c r="W61" s="36">
        <v>131991.46573463702</v>
      </c>
      <c r="X61" s="36">
        <v>146904.94006367002</v>
      </c>
      <c r="Y61" s="36">
        <v>160729.58226575702</v>
      </c>
      <c r="Z61" s="36">
        <v>167965.88693090403</v>
      </c>
      <c r="AA61" s="36">
        <v>174563.72534992901</v>
      </c>
      <c r="AB61" s="36">
        <v>179246.40714090105</v>
      </c>
      <c r="AC61" s="36">
        <v>191984.067823966</v>
      </c>
      <c r="AD61" s="36">
        <v>200614.64075296998</v>
      </c>
      <c r="AE61" s="36">
        <v>209046.21033114</v>
      </c>
      <c r="AF61" s="36">
        <v>214559.42081616999</v>
      </c>
      <c r="AG61" s="36">
        <v>219939.13851113999</v>
      </c>
      <c r="AH61" s="36">
        <v>224272.22116017001</v>
      </c>
      <c r="AI61" s="36">
        <v>231404.55262805001</v>
      </c>
      <c r="AJ61" s="36">
        <v>237290.17934720003</v>
      </c>
      <c r="AK61" s="36">
        <v>247249.14747606998</v>
      </c>
      <c r="AL61" s="36">
        <v>255415.79084419002</v>
      </c>
      <c r="AM61" s="36">
        <v>266508.42243158002</v>
      </c>
      <c r="AN61" s="36">
        <v>273259.30794289004</v>
      </c>
      <c r="AO61" s="36">
        <v>274530.75141344999</v>
      </c>
      <c r="AP61" s="36">
        <v>278767.48700210999</v>
      </c>
      <c r="AQ61" s="36">
        <v>288437.33388335002</v>
      </c>
      <c r="AR61" s="36">
        <v>294027.67592309002</v>
      </c>
    </row>
    <row r="62" spans="2:44" ht="15" thickBot="1">
      <c r="B62" s="35" t="s">
        <v>900</v>
      </c>
      <c r="C62" s="37"/>
      <c r="D62" s="37"/>
      <c r="E62" s="37"/>
      <c r="F62" s="37"/>
      <c r="G62" s="37"/>
      <c r="H62" s="37"/>
      <c r="I62" s="37"/>
      <c r="J62" s="37"/>
      <c r="K62" s="37"/>
      <c r="L62" s="37"/>
      <c r="M62" s="37"/>
      <c r="N62" s="37"/>
      <c r="O62" s="37"/>
      <c r="P62" s="37"/>
      <c r="Q62" s="37"/>
      <c r="R62" s="37"/>
      <c r="S62" s="37">
        <v>93015.448833730989</v>
      </c>
      <c r="T62" s="37">
        <v>101106.46095585299</v>
      </c>
      <c r="U62" s="37">
        <v>130731.08864594599</v>
      </c>
      <c r="V62" s="37">
        <v>146396.21553623801</v>
      </c>
      <c r="W62" s="37">
        <v>167900.350140947</v>
      </c>
      <c r="X62" s="37">
        <v>193716.95171586398</v>
      </c>
      <c r="Y62" s="37">
        <v>224641.92751646601</v>
      </c>
      <c r="Z62" s="37">
        <v>239937.43302665898</v>
      </c>
      <c r="AA62" s="37">
        <v>253033.40909208998</v>
      </c>
      <c r="AB62" s="37">
        <v>262072.36701035997</v>
      </c>
      <c r="AC62" s="37">
        <v>275779.73745604005</v>
      </c>
      <c r="AD62" s="37">
        <v>288194.81166615</v>
      </c>
      <c r="AE62" s="37">
        <v>302616.56216103001</v>
      </c>
      <c r="AF62" s="37">
        <v>311288.35450234002</v>
      </c>
      <c r="AG62" s="37">
        <v>317183.51015626994</v>
      </c>
      <c r="AH62" s="37">
        <v>335545.00354204996</v>
      </c>
      <c r="AI62" s="37">
        <v>358497.39195089001</v>
      </c>
      <c r="AJ62" s="37">
        <v>377034.98091016995</v>
      </c>
      <c r="AK62" s="37">
        <v>394963.00349256</v>
      </c>
      <c r="AL62" s="37">
        <v>427600.63136509003</v>
      </c>
      <c r="AM62" s="37">
        <v>468071.08740955999</v>
      </c>
      <c r="AN62" s="37">
        <v>481501.41299428005</v>
      </c>
      <c r="AO62" s="37">
        <v>495599.13056180993</v>
      </c>
      <c r="AP62" s="37">
        <v>516617.40908106003</v>
      </c>
      <c r="AQ62" s="37">
        <v>532006.47446711001</v>
      </c>
      <c r="AR62" s="37">
        <v>582910.35134263011</v>
      </c>
    </row>
    <row r="66" spans="2:25">
      <c r="B66" s="34" t="s">
        <v>903</v>
      </c>
      <c r="C66" s="34"/>
      <c r="D66" s="34"/>
      <c r="E66" s="34"/>
      <c r="F66" s="34"/>
      <c r="G66" s="34"/>
      <c r="H66" s="34"/>
      <c r="I66" s="34"/>
      <c r="J66" s="34"/>
      <c r="K66" s="34"/>
      <c r="L66" s="34"/>
      <c r="M66" s="34"/>
      <c r="N66" s="34"/>
      <c r="O66" s="34"/>
      <c r="P66" s="39"/>
      <c r="Q66" s="39"/>
      <c r="R66" s="39"/>
      <c r="S66" s="39"/>
      <c r="T66" s="39"/>
      <c r="U66" s="39"/>
      <c r="V66" s="39"/>
      <c r="W66" s="39"/>
      <c r="X66" s="39"/>
      <c r="Y66" s="39"/>
    </row>
  </sheetData>
  <pageMargins left="0.7" right="0.7" top="0.75" bottom="0.75" header="0.3" footer="0.3"/>
  <pageSetup paperSize="9" orientation="portrait" verticalDpi="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8C5E73-2CF1-4EB2-BCF2-B1000AAA7216}">
  <sheetPr>
    <tabColor theme="3" tint="0.89999084444715716"/>
  </sheetPr>
  <dimension ref="B2:Y44"/>
  <sheetViews>
    <sheetView topLeftCell="A7" zoomScale="70" zoomScaleNormal="70" workbookViewId="0">
      <selection activeCell="W22" sqref="W22"/>
    </sheetView>
  </sheetViews>
  <sheetFormatPr defaultColWidth="9" defaultRowHeight="14.45"/>
  <cols>
    <col min="1" max="1" width="9" style="5"/>
    <col min="2" max="2" width="16.375" style="5" customWidth="1"/>
    <col min="3" max="13" width="9" style="5" bestFit="1"/>
    <col min="14" max="14" width="9" style="5" customWidth="1"/>
    <col min="15" max="16384" width="9" style="5"/>
  </cols>
  <sheetData>
    <row r="2" spans="2:19" ht="21">
      <c r="B2" s="10" t="s">
        <v>921</v>
      </c>
      <c r="D2" s="9" t="s">
        <v>51</v>
      </c>
    </row>
    <row r="5" spans="2:19">
      <c r="B5" s="7"/>
      <c r="C5" s="7"/>
      <c r="D5" s="7"/>
      <c r="E5" s="7"/>
      <c r="F5" s="7"/>
      <c r="G5" s="7"/>
      <c r="H5" s="7"/>
      <c r="I5" s="7"/>
      <c r="J5" s="7"/>
      <c r="K5" s="7"/>
      <c r="L5" s="7"/>
      <c r="M5" s="7"/>
      <c r="N5" s="7"/>
      <c r="O5" s="7"/>
      <c r="P5" s="7"/>
      <c r="Q5" s="7"/>
      <c r="R5" s="7"/>
      <c r="S5" s="7"/>
    </row>
    <row r="6" spans="2:19">
      <c r="B6" s="7"/>
      <c r="C6" s="7"/>
      <c r="D6" s="7"/>
      <c r="E6" s="7"/>
      <c r="F6" s="7"/>
      <c r="G6" s="7"/>
      <c r="H6" s="7"/>
      <c r="I6" s="7"/>
      <c r="J6" s="7"/>
      <c r="K6" s="7"/>
      <c r="L6" s="7"/>
      <c r="M6" s="7"/>
      <c r="N6" s="7"/>
      <c r="O6" s="7"/>
      <c r="P6" s="7"/>
      <c r="Q6" s="7"/>
      <c r="R6" s="7"/>
      <c r="S6" s="7"/>
    </row>
    <row r="7" spans="2:19">
      <c r="B7" s="7"/>
      <c r="C7" s="7"/>
      <c r="D7" s="7"/>
      <c r="E7" s="7"/>
      <c r="F7" s="7"/>
      <c r="G7" s="7"/>
      <c r="H7" s="7"/>
      <c r="I7" s="7"/>
      <c r="J7" s="7"/>
      <c r="K7" s="7"/>
      <c r="L7" s="7"/>
      <c r="M7" s="7"/>
      <c r="N7" s="7"/>
      <c r="O7" s="7"/>
      <c r="P7" s="7"/>
      <c r="Q7" s="7"/>
      <c r="R7" s="7"/>
      <c r="S7" s="7"/>
    </row>
    <row r="8" spans="2:19">
      <c r="B8" s="7"/>
      <c r="C8" s="7"/>
      <c r="D8" s="7"/>
      <c r="E8" s="7"/>
      <c r="F8" s="7"/>
      <c r="G8" s="7"/>
      <c r="H8" s="7"/>
      <c r="I8" s="7"/>
      <c r="J8" s="7"/>
      <c r="K8" s="7"/>
      <c r="L8" s="7"/>
      <c r="M8" s="7"/>
      <c r="N8" s="7"/>
      <c r="O8" s="7"/>
      <c r="P8" s="7"/>
      <c r="Q8" s="7"/>
      <c r="R8" s="7"/>
      <c r="S8" s="7"/>
    </row>
    <row r="9" spans="2:19">
      <c r="B9" s="7"/>
      <c r="C9" s="7"/>
      <c r="D9" s="7"/>
      <c r="E9" s="7"/>
      <c r="F9" s="7"/>
      <c r="G9" s="7"/>
      <c r="H9" s="7"/>
      <c r="I9" s="7"/>
      <c r="J9" s="7"/>
      <c r="K9" s="7"/>
      <c r="L9" s="7"/>
      <c r="M9" s="7"/>
      <c r="N9" s="7"/>
      <c r="O9" s="7"/>
      <c r="P9" s="7"/>
      <c r="Q9" s="7"/>
      <c r="R9" s="7"/>
      <c r="S9" s="7"/>
    </row>
    <row r="10" spans="2:19">
      <c r="B10" s="7"/>
      <c r="C10" s="7"/>
      <c r="D10" s="7"/>
      <c r="E10" s="7"/>
      <c r="F10" s="7"/>
      <c r="G10" s="7"/>
      <c r="H10" s="7"/>
      <c r="I10" s="7"/>
      <c r="J10" s="7"/>
      <c r="K10" s="7"/>
      <c r="L10" s="7"/>
      <c r="M10" s="7"/>
      <c r="N10" s="7"/>
      <c r="O10" s="7"/>
      <c r="P10" s="7"/>
      <c r="Q10" s="7"/>
      <c r="R10" s="7"/>
      <c r="S10" s="7"/>
    </row>
    <row r="11" spans="2:19">
      <c r="B11" s="7"/>
      <c r="C11" s="7"/>
      <c r="D11" s="7"/>
      <c r="E11" s="7"/>
      <c r="F11" s="7"/>
      <c r="G11" s="7"/>
      <c r="H11" s="7"/>
      <c r="I11" s="7"/>
      <c r="J11" s="7"/>
      <c r="K11" s="7"/>
      <c r="L11" s="7"/>
      <c r="M11" s="7"/>
      <c r="N11" s="7"/>
      <c r="O11" s="7"/>
      <c r="P11" s="7"/>
      <c r="Q11" s="7"/>
      <c r="R11" s="7"/>
      <c r="S11" s="7"/>
    </row>
    <row r="12" spans="2:19">
      <c r="B12" s="7"/>
      <c r="C12" s="7"/>
      <c r="D12" s="7"/>
      <c r="E12" s="7"/>
      <c r="F12" s="7"/>
      <c r="G12" s="7"/>
      <c r="H12" s="7"/>
      <c r="I12" s="7"/>
      <c r="J12" s="7"/>
      <c r="K12" s="7"/>
      <c r="L12" s="7"/>
      <c r="M12" s="7"/>
      <c r="N12" s="7"/>
      <c r="O12" s="7"/>
      <c r="P12" s="7"/>
      <c r="Q12" s="7"/>
      <c r="R12" s="7"/>
      <c r="S12" s="7"/>
    </row>
    <row r="13" spans="2:19">
      <c r="B13" s="7"/>
      <c r="C13" s="7"/>
      <c r="D13" s="7"/>
      <c r="E13" s="7"/>
      <c r="F13" s="7"/>
      <c r="G13" s="7"/>
      <c r="H13" s="7"/>
      <c r="I13" s="7"/>
      <c r="J13" s="7"/>
      <c r="K13" s="7"/>
      <c r="L13" s="7"/>
      <c r="M13" s="7"/>
      <c r="N13" s="7"/>
      <c r="O13" s="7"/>
      <c r="P13" s="7"/>
      <c r="Q13" s="7"/>
      <c r="R13" s="7"/>
      <c r="S13" s="7"/>
    </row>
    <row r="14" spans="2:19">
      <c r="B14" s="7"/>
      <c r="C14" s="7"/>
      <c r="D14" s="7"/>
      <c r="E14" s="7"/>
      <c r="F14" s="7"/>
      <c r="G14" s="7"/>
      <c r="H14" s="7"/>
      <c r="I14" s="7"/>
      <c r="J14" s="7"/>
      <c r="K14" s="7"/>
      <c r="L14" s="7"/>
      <c r="M14" s="7"/>
      <c r="N14" s="7"/>
      <c r="O14" s="7"/>
      <c r="P14" s="7"/>
      <c r="Q14" s="7"/>
      <c r="R14" s="7"/>
      <c r="S14" s="7"/>
    </row>
    <row r="15" spans="2:19">
      <c r="B15" s="7"/>
      <c r="C15" s="7"/>
      <c r="D15" s="7"/>
      <c r="E15" s="7"/>
      <c r="F15" s="7"/>
      <c r="G15" s="7"/>
      <c r="H15" s="7"/>
      <c r="I15" s="7"/>
      <c r="J15" s="7"/>
      <c r="K15" s="7"/>
      <c r="L15" s="7"/>
      <c r="M15" s="7"/>
      <c r="N15" s="7"/>
      <c r="O15" s="7"/>
      <c r="P15" s="7"/>
      <c r="Q15" s="7"/>
      <c r="R15" s="7"/>
      <c r="S15" s="7"/>
    </row>
    <row r="16" spans="2:19">
      <c r="B16" s="7"/>
      <c r="C16" s="7"/>
      <c r="D16" s="7"/>
      <c r="E16" s="7"/>
      <c r="F16" s="7"/>
      <c r="G16" s="7"/>
      <c r="H16" s="7"/>
      <c r="I16" s="7"/>
      <c r="J16" s="7"/>
      <c r="K16" s="7"/>
      <c r="L16" s="7"/>
      <c r="M16" s="7"/>
      <c r="N16" s="7"/>
      <c r="O16" s="7"/>
      <c r="P16" s="7"/>
      <c r="Q16" s="7"/>
      <c r="R16" s="7"/>
      <c r="S16" s="7"/>
    </row>
    <row r="17" spans="2:19">
      <c r="B17" s="7"/>
      <c r="C17" s="7"/>
      <c r="D17" s="7"/>
      <c r="E17" s="7"/>
      <c r="F17" s="7"/>
      <c r="G17" s="7"/>
      <c r="H17" s="7"/>
      <c r="I17" s="7"/>
      <c r="J17" s="7"/>
      <c r="K17" s="7"/>
      <c r="L17" s="7"/>
      <c r="M17" s="7"/>
      <c r="N17" s="7"/>
      <c r="O17" s="7"/>
      <c r="P17" s="7"/>
      <c r="Q17" s="7"/>
      <c r="R17" s="7"/>
      <c r="S17" s="7"/>
    </row>
    <row r="18" spans="2:19">
      <c r="B18" s="7"/>
      <c r="C18" s="7"/>
      <c r="D18" s="7"/>
      <c r="E18" s="7"/>
      <c r="F18" s="7"/>
      <c r="G18" s="7"/>
      <c r="H18" s="7"/>
      <c r="I18" s="7"/>
      <c r="J18" s="7"/>
      <c r="K18" s="7"/>
      <c r="L18" s="7"/>
      <c r="M18" s="7"/>
      <c r="N18" s="7"/>
      <c r="O18" s="7"/>
      <c r="P18" s="7"/>
      <c r="Q18" s="7"/>
      <c r="R18" s="7"/>
      <c r="S18" s="7"/>
    </row>
    <row r="19" spans="2:19">
      <c r="B19" s="7"/>
      <c r="C19" s="7"/>
      <c r="D19" s="7"/>
      <c r="E19" s="7"/>
      <c r="F19" s="7"/>
      <c r="G19" s="7"/>
      <c r="H19" s="7"/>
      <c r="I19" s="7"/>
      <c r="J19" s="7"/>
      <c r="K19" s="7"/>
      <c r="L19" s="7"/>
      <c r="M19" s="7"/>
      <c r="N19" s="7"/>
      <c r="O19" s="7"/>
      <c r="P19" s="7"/>
      <c r="Q19" s="7"/>
      <c r="R19" s="7"/>
      <c r="S19" s="7"/>
    </row>
    <row r="20" spans="2:19">
      <c r="B20" s="7"/>
      <c r="C20" s="7"/>
      <c r="D20" s="7"/>
      <c r="E20" s="7"/>
      <c r="F20" s="7"/>
      <c r="G20" s="7"/>
      <c r="H20" s="7"/>
      <c r="I20" s="7"/>
      <c r="J20" s="7"/>
      <c r="K20" s="7"/>
      <c r="L20" s="7"/>
      <c r="M20" s="7"/>
      <c r="N20" s="7"/>
      <c r="O20" s="7"/>
      <c r="P20" s="7"/>
      <c r="Q20" s="7"/>
      <c r="R20" s="7"/>
      <c r="S20" s="7"/>
    </row>
    <row r="21" spans="2:19">
      <c r="B21" s="7"/>
      <c r="C21" s="7"/>
      <c r="D21" s="7"/>
      <c r="E21" s="7"/>
      <c r="F21" s="7"/>
      <c r="G21" s="7"/>
      <c r="H21" s="7"/>
      <c r="I21" s="7"/>
      <c r="J21" s="7"/>
      <c r="K21" s="7"/>
      <c r="L21" s="7"/>
      <c r="M21" s="7"/>
      <c r="N21" s="7"/>
      <c r="O21" s="7"/>
      <c r="P21" s="7"/>
      <c r="Q21" s="7"/>
      <c r="R21" s="7"/>
      <c r="S21" s="7"/>
    </row>
    <row r="22" spans="2:19">
      <c r="B22" s="7"/>
      <c r="C22" s="7"/>
      <c r="D22" s="7"/>
      <c r="E22" s="7"/>
      <c r="F22" s="7"/>
      <c r="G22" s="7"/>
      <c r="H22" s="7"/>
      <c r="I22" s="7"/>
      <c r="J22" s="7"/>
      <c r="K22" s="7"/>
      <c r="L22" s="7"/>
      <c r="M22" s="7"/>
      <c r="N22" s="7"/>
      <c r="O22" s="7"/>
      <c r="P22" s="7"/>
      <c r="Q22" s="7"/>
      <c r="R22" s="7"/>
      <c r="S22" s="7"/>
    </row>
    <row r="23" spans="2:19">
      <c r="B23" s="7"/>
      <c r="C23" s="7"/>
      <c r="D23" s="7"/>
      <c r="E23" s="7"/>
      <c r="F23" s="7"/>
      <c r="G23" s="7"/>
      <c r="H23" s="7"/>
      <c r="I23" s="7"/>
      <c r="J23" s="7"/>
      <c r="K23" s="7"/>
      <c r="L23" s="7"/>
      <c r="M23" s="7"/>
      <c r="N23" s="7"/>
      <c r="O23" s="7"/>
      <c r="P23" s="7"/>
      <c r="Q23" s="7"/>
      <c r="R23" s="7"/>
      <c r="S23" s="7"/>
    </row>
    <row r="24" spans="2:19">
      <c r="B24" s="7"/>
      <c r="C24" s="7"/>
      <c r="D24" s="7"/>
      <c r="E24" s="7"/>
      <c r="F24" s="7"/>
      <c r="G24" s="7"/>
      <c r="H24" s="7"/>
      <c r="I24" s="7"/>
      <c r="J24" s="7"/>
      <c r="K24" s="7"/>
      <c r="L24" s="7"/>
      <c r="M24" s="7"/>
      <c r="N24" s="7"/>
      <c r="O24" s="7"/>
      <c r="P24" s="7"/>
      <c r="Q24" s="7"/>
      <c r="R24" s="7"/>
      <c r="S24" s="7"/>
    </row>
    <row r="25" spans="2:19">
      <c r="B25" s="7"/>
      <c r="C25" s="7"/>
      <c r="D25" s="7"/>
      <c r="E25" s="7"/>
      <c r="F25" s="7"/>
      <c r="G25" s="7"/>
      <c r="H25" s="7"/>
      <c r="I25" s="7"/>
      <c r="J25" s="7"/>
      <c r="K25" s="7"/>
      <c r="L25" s="7"/>
      <c r="M25" s="7"/>
      <c r="N25" s="7"/>
      <c r="O25" s="7"/>
      <c r="P25" s="7"/>
      <c r="Q25" s="7"/>
      <c r="R25" s="7"/>
      <c r="S25" s="7"/>
    </row>
    <row r="26" spans="2:19">
      <c r="B26" s="7"/>
      <c r="C26" s="7"/>
      <c r="D26" s="7"/>
      <c r="E26" s="7"/>
      <c r="F26" s="7"/>
      <c r="G26" s="7"/>
      <c r="H26" s="7"/>
      <c r="I26" s="7"/>
      <c r="J26" s="7"/>
      <c r="K26" s="7"/>
      <c r="L26" s="7"/>
      <c r="M26" s="7"/>
      <c r="N26" s="7"/>
      <c r="O26" s="7"/>
      <c r="P26" s="7"/>
      <c r="Q26" s="7"/>
      <c r="R26" s="7"/>
      <c r="S26" s="7"/>
    </row>
    <row r="27" spans="2:19">
      <c r="B27" s="7"/>
      <c r="C27" s="7"/>
      <c r="D27" s="7"/>
      <c r="E27" s="7"/>
      <c r="F27" s="7"/>
      <c r="G27" s="7"/>
      <c r="H27" s="7"/>
      <c r="I27" s="7"/>
      <c r="J27" s="7"/>
      <c r="K27" s="7"/>
      <c r="L27" s="7"/>
      <c r="M27" s="7"/>
      <c r="N27" s="7"/>
      <c r="O27" s="7"/>
      <c r="P27" s="7"/>
      <c r="Q27" s="7"/>
      <c r="R27" s="7"/>
      <c r="S27" s="7"/>
    </row>
    <row r="28" spans="2:19">
      <c r="B28" s="7"/>
      <c r="C28" s="7"/>
      <c r="D28" s="7"/>
      <c r="E28" s="7"/>
      <c r="F28" s="7"/>
      <c r="G28" s="7"/>
      <c r="H28" s="7"/>
      <c r="I28" s="7"/>
      <c r="J28" s="7"/>
      <c r="K28" s="7"/>
      <c r="L28" s="7"/>
      <c r="M28" s="7"/>
      <c r="N28" s="7"/>
      <c r="O28" s="7"/>
      <c r="P28" s="7"/>
      <c r="Q28" s="7"/>
      <c r="R28" s="7"/>
      <c r="S28" s="7"/>
    </row>
    <row r="29" spans="2:19">
      <c r="B29" s="7"/>
      <c r="C29" s="7"/>
      <c r="D29" s="7"/>
      <c r="E29" s="7"/>
      <c r="F29" s="7"/>
      <c r="G29" s="7"/>
      <c r="H29" s="7"/>
      <c r="I29" s="7"/>
      <c r="J29" s="7"/>
      <c r="K29" s="7"/>
      <c r="L29" s="7"/>
      <c r="M29" s="7"/>
      <c r="N29" s="7"/>
      <c r="O29" s="7"/>
      <c r="P29" s="7"/>
      <c r="Q29" s="7"/>
      <c r="R29" s="7"/>
      <c r="S29" s="7"/>
    </row>
    <row r="30" spans="2:19">
      <c r="B30" s="7"/>
      <c r="C30" s="7"/>
      <c r="D30" s="7"/>
      <c r="E30" s="7"/>
      <c r="F30" s="7"/>
      <c r="G30" s="7"/>
      <c r="H30" s="7"/>
      <c r="I30" s="7"/>
      <c r="J30" s="7"/>
      <c r="K30" s="7"/>
      <c r="L30" s="7"/>
      <c r="M30" s="7"/>
      <c r="N30" s="7"/>
      <c r="O30" s="7"/>
      <c r="P30" s="7"/>
      <c r="Q30" s="7"/>
      <c r="R30" s="7"/>
      <c r="S30" s="7"/>
    </row>
    <row r="31" spans="2:19">
      <c r="B31" s="7"/>
      <c r="C31" s="7"/>
      <c r="D31" s="7"/>
      <c r="E31" s="7"/>
      <c r="F31" s="7"/>
      <c r="G31" s="7"/>
      <c r="H31" s="7"/>
      <c r="I31" s="7"/>
      <c r="J31" s="7"/>
      <c r="K31" s="7"/>
      <c r="L31" s="7"/>
      <c r="M31" s="7"/>
      <c r="N31" s="7"/>
      <c r="O31" s="7"/>
      <c r="P31" s="7"/>
      <c r="Q31" s="7"/>
      <c r="R31" s="7"/>
      <c r="S31" s="7"/>
    </row>
    <row r="32" spans="2:19">
      <c r="B32" s="7"/>
      <c r="C32" s="7"/>
      <c r="D32" s="7"/>
      <c r="E32" s="7"/>
      <c r="F32" s="7"/>
      <c r="G32" s="7"/>
      <c r="H32" s="7"/>
      <c r="I32" s="7"/>
      <c r="J32" s="7"/>
      <c r="K32" s="7"/>
      <c r="L32" s="7"/>
      <c r="M32" s="7"/>
      <c r="N32" s="7"/>
      <c r="O32" s="7"/>
      <c r="P32" s="7"/>
      <c r="Q32" s="7"/>
      <c r="R32" s="7"/>
      <c r="S32" s="7"/>
    </row>
    <row r="33" spans="2:25">
      <c r="B33" s="7"/>
      <c r="C33" s="7"/>
      <c r="D33" s="7"/>
      <c r="E33" s="7"/>
      <c r="F33" s="7"/>
      <c r="G33" s="7"/>
      <c r="H33" s="7"/>
      <c r="I33" s="7"/>
      <c r="J33" s="7"/>
      <c r="K33" s="7"/>
      <c r="L33" s="7"/>
      <c r="M33" s="7"/>
      <c r="N33" s="7"/>
      <c r="O33" s="7"/>
      <c r="P33" s="7"/>
      <c r="Q33" s="7"/>
      <c r="R33" s="7"/>
      <c r="S33" s="7"/>
    </row>
    <row r="34" spans="2:25">
      <c r="B34" s="7"/>
      <c r="C34" s="7"/>
      <c r="D34" s="7"/>
      <c r="E34" s="7"/>
      <c r="F34" s="7"/>
      <c r="G34" s="7"/>
      <c r="H34" s="7"/>
      <c r="I34" s="7"/>
      <c r="J34" s="7"/>
      <c r="K34" s="7"/>
      <c r="L34" s="7"/>
      <c r="M34" s="7"/>
      <c r="N34" s="7"/>
      <c r="O34" s="7"/>
      <c r="P34" s="7"/>
      <c r="Q34" s="7"/>
      <c r="R34" s="7"/>
      <c r="S34" s="7"/>
    </row>
    <row r="35" spans="2:25">
      <c r="B35" s="7"/>
      <c r="C35" s="7"/>
      <c r="D35" s="7"/>
      <c r="E35" s="7"/>
      <c r="F35" s="7"/>
      <c r="G35" s="7"/>
      <c r="H35" s="7"/>
      <c r="I35" s="7"/>
      <c r="J35" s="7"/>
      <c r="K35" s="7"/>
      <c r="L35" s="7"/>
      <c r="M35" s="7"/>
      <c r="N35" s="7"/>
      <c r="O35" s="7"/>
      <c r="P35" s="7"/>
      <c r="Q35" s="7"/>
      <c r="R35" s="7"/>
      <c r="S35" s="7"/>
    </row>
    <row r="36" spans="2:25">
      <c r="B36" s="7"/>
      <c r="C36" s="7"/>
      <c r="D36" s="7"/>
      <c r="E36" s="7"/>
      <c r="F36" s="7"/>
      <c r="G36" s="7"/>
      <c r="H36" s="7"/>
      <c r="I36" s="7"/>
      <c r="J36" s="7"/>
      <c r="K36" s="7"/>
      <c r="L36" s="7"/>
      <c r="M36" s="7"/>
      <c r="N36" s="7"/>
      <c r="O36" s="7"/>
      <c r="P36" s="7"/>
      <c r="Q36" s="7"/>
      <c r="R36" s="7"/>
      <c r="S36" s="7"/>
    </row>
    <row r="37" spans="2:25">
      <c r="B37" s="7"/>
      <c r="C37" s="7"/>
      <c r="D37" s="7"/>
      <c r="E37" s="7"/>
      <c r="F37" s="7"/>
      <c r="G37" s="7"/>
      <c r="H37" s="7"/>
      <c r="I37" s="7"/>
      <c r="J37" s="7"/>
      <c r="K37" s="7"/>
      <c r="L37" s="7"/>
      <c r="M37" s="7"/>
      <c r="N37" s="7"/>
      <c r="O37" s="7"/>
      <c r="P37" s="7"/>
      <c r="Q37" s="7"/>
      <c r="R37" s="7"/>
      <c r="S37" s="7"/>
    </row>
    <row r="38" spans="2:25">
      <c r="B38" s="7"/>
      <c r="C38" s="7"/>
      <c r="D38" s="7"/>
      <c r="E38" s="7"/>
      <c r="F38" s="7"/>
      <c r="G38" s="7"/>
      <c r="H38" s="7"/>
      <c r="I38" s="7"/>
      <c r="J38" s="7"/>
      <c r="K38" s="7"/>
      <c r="L38" s="7"/>
      <c r="M38" s="7"/>
      <c r="N38" s="7"/>
      <c r="O38" s="7"/>
      <c r="P38" s="7"/>
      <c r="Q38" s="7"/>
      <c r="R38" s="7"/>
      <c r="S38" s="7"/>
    </row>
    <row r="39" spans="2:25">
      <c r="B39" s="7"/>
      <c r="C39" s="7"/>
      <c r="D39" s="7"/>
      <c r="E39" s="7"/>
      <c r="F39" s="7"/>
      <c r="G39" s="7"/>
      <c r="H39" s="7"/>
      <c r="I39" s="7"/>
      <c r="J39" s="7"/>
      <c r="K39" s="7"/>
      <c r="L39" s="7"/>
      <c r="M39" s="7"/>
      <c r="N39" s="7"/>
      <c r="O39" s="7"/>
      <c r="P39" s="7"/>
      <c r="Q39" s="7"/>
      <c r="R39" s="7"/>
      <c r="S39" s="7"/>
    </row>
    <row r="40" spans="2:25">
      <c r="B40" s="7"/>
      <c r="C40" s="7"/>
      <c r="D40" s="7"/>
      <c r="E40" s="7"/>
      <c r="F40" s="7"/>
      <c r="G40" s="7"/>
      <c r="H40" s="7"/>
      <c r="I40" s="7"/>
      <c r="J40" s="7"/>
      <c r="K40" s="7"/>
      <c r="L40" s="7"/>
      <c r="M40" s="7"/>
      <c r="N40" s="7"/>
      <c r="O40" s="7"/>
      <c r="P40" s="7"/>
      <c r="Q40" s="7"/>
      <c r="R40" s="7"/>
      <c r="S40" s="7"/>
    </row>
    <row r="41" spans="2:25">
      <c r="B41" s="7"/>
      <c r="C41" s="7"/>
      <c r="D41" s="7"/>
      <c r="E41" s="7"/>
      <c r="F41" s="7"/>
      <c r="G41" s="7"/>
      <c r="H41" s="7"/>
      <c r="I41" s="7"/>
      <c r="J41" s="7"/>
      <c r="K41" s="7"/>
      <c r="L41" s="7"/>
      <c r="M41" s="7"/>
      <c r="N41" s="7"/>
      <c r="O41" s="7"/>
      <c r="P41" s="7"/>
      <c r="Q41" s="7"/>
      <c r="R41" s="7"/>
      <c r="S41" s="7"/>
    </row>
    <row r="44" spans="2:25">
      <c r="B44" s="34" t="s">
        <v>903</v>
      </c>
      <c r="C44" s="34"/>
      <c r="D44" s="34"/>
      <c r="E44" s="34"/>
      <c r="F44" s="34"/>
      <c r="G44" s="34"/>
      <c r="H44" s="34"/>
      <c r="I44" s="34"/>
      <c r="J44" s="34"/>
      <c r="K44" s="34"/>
      <c r="L44" s="34"/>
      <c r="M44" s="34"/>
      <c r="N44" s="34"/>
      <c r="O44" s="34"/>
      <c r="P44" s="39"/>
      <c r="Q44" s="39"/>
      <c r="R44" s="39"/>
      <c r="S44" s="39"/>
      <c r="T44" s="39"/>
      <c r="U44" s="39"/>
      <c r="V44" s="39"/>
      <c r="W44" s="39"/>
      <c r="X44" s="39"/>
      <c r="Y44" s="39"/>
    </row>
  </sheetData>
  <pageMargins left="0.7" right="0.7" top="0.75" bottom="0.75" header="0.3" footer="0.3"/>
  <pageSetup paperSize="9" orientation="portrait" verticalDpi="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B02EBB-0785-4135-8B15-5DFBA196BABA}">
  <sheetPr>
    <tabColor theme="3" tint="0.89999084444715716"/>
  </sheetPr>
  <dimension ref="B2:O46"/>
  <sheetViews>
    <sheetView zoomScale="85" zoomScaleNormal="85" workbookViewId="0">
      <selection activeCell="B2" sqref="B2"/>
    </sheetView>
  </sheetViews>
  <sheetFormatPr defaultColWidth="9" defaultRowHeight="14.45"/>
  <cols>
    <col min="1" max="1" width="9" style="5"/>
    <col min="2" max="2" width="16.375" style="5" customWidth="1"/>
    <col min="3" max="13" width="9" style="5" bestFit="1"/>
    <col min="14" max="14" width="9" style="5" customWidth="1"/>
    <col min="15" max="16384" width="9" style="5"/>
  </cols>
  <sheetData>
    <row r="2" spans="2:15" ht="21">
      <c r="B2" s="10" t="s">
        <v>922</v>
      </c>
      <c r="D2" s="9" t="s">
        <v>52</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3" spans="2:15">
      <c r="B33" s="7"/>
      <c r="C33" s="7"/>
      <c r="D33" s="7"/>
      <c r="E33" s="7"/>
      <c r="F33" s="7"/>
      <c r="G33" s="7"/>
      <c r="H33" s="7"/>
      <c r="I33" s="7"/>
      <c r="J33" s="7"/>
      <c r="K33" s="7"/>
      <c r="L33" s="7"/>
      <c r="M33" s="7"/>
      <c r="N33" s="7"/>
      <c r="O33" s="7"/>
    </row>
    <row r="34" spans="2:15">
      <c r="B34" s="7"/>
      <c r="C34" s="7"/>
      <c r="D34" s="7"/>
      <c r="E34" s="7"/>
      <c r="F34" s="7"/>
      <c r="G34" s="7"/>
      <c r="H34" s="7"/>
      <c r="I34" s="7"/>
      <c r="J34" s="7"/>
      <c r="K34" s="7"/>
      <c r="L34" s="7"/>
      <c r="M34" s="7"/>
      <c r="N34" s="7"/>
      <c r="O34" s="7"/>
    </row>
    <row r="35" spans="2:15">
      <c r="B35" s="7"/>
      <c r="C35" s="7"/>
      <c r="D35" s="7"/>
      <c r="E35" s="7"/>
      <c r="F35" s="7"/>
      <c r="G35" s="7"/>
      <c r="H35" s="7"/>
      <c r="I35" s="7"/>
      <c r="J35" s="7"/>
      <c r="K35" s="7"/>
      <c r="L35" s="7"/>
      <c r="M35" s="7"/>
      <c r="N35" s="7"/>
      <c r="O35" s="7"/>
    </row>
    <row r="36" spans="2:15">
      <c r="B36" s="7"/>
      <c r="C36" s="7"/>
      <c r="D36" s="7"/>
      <c r="E36" s="7"/>
      <c r="F36" s="7"/>
      <c r="G36" s="7"/>
      <c r="H36" s="7"/>
      <c r="I36" s="7"/>
      <c r="J36" s="7"/>
      <c r="K36" s="7"/>
      <c r="L36" s="7"/>
      <c r="M36" s="7"/>
      <c r="N36" s="7"/>
      <c r="O36" s="7"/>
    </row>
    <row r="37" spans="2:15">
      <c r="B37" s="7"/>
      <c r="C37" s="7"/>
      <c r="D37" s="7"/>
      <c r="E37" s="7"/>
      <c r="F37" s="7"/>
      <c r="G37" s="7"/>
      <c r="H37" s="7"/>
      <c r="I37" s="7"/>
      <c r="J37" s="7"/>
      <c r="K37" s="7"/>
      <c r="L37" s="7"/>
      <c r="M37" s="7"/>
      <c r="N37" s="7"/>
      <c r="O37" s="7"/>
    </row>
    <row r="38" spans="2:15">
      <c r="B38" s="7"/>
      <c r="C38" s="7"/>
      <c r="D38" s="7"/>
      <c r="E38" s="7"/>
      <c r="F38" s="7"/>
      <c r="G38" s="7"/>
      <c r="H38" s="7"/>
      <c r="I38" s="7"/>
      <c r="J38" s="7"/>
      <c r="K38" s="7"/>
      <c r="L38" s="7"/>
      <c r="M38" s="7"/>
      <c r="N38" s="7"/>
      <c r="O38" s="7"/>
    </row>
    <row r="39" spans="2:15">
      <c r="B39" s="7"/>
      <c r="C39" s="7"/>
      <c r="D39" s="7"/>
      <c r="E39" s="7"/>
      <c r="F39" s="7"/>
      <c r="G39" s="7"/>
      <c r="H39" s="7"/>
      <c r="I39" s="7"/>
      <c r="J39" s="7"/>
      <c r="K39" s="7"/>
      <c r="L39" s="7"/>
      <c r="M39" s="7"/>
      <c r="N39" s="7"/>
      <c r="O39" s="7"/>
    </row>
    <row r="40" spans="2:15">
      <c r="B40" s="7"/>
      <c r="C40" s="7"/>
      <c r="D40" s="7"/>
      <c r="E40" s="7"/>
      <c r="F40" s="7"/>
      <c r="G40" s="7"/>
      <c r="H40" s="7"/>
      <c r="I40" s="7"/>
      <c r="J40" s="7"/>
      <c r="K40" s="7"/>
      <c r="L40" s="7"/>
      <c r="M40" s="7"/>
      <c r="N40" s="7"/>
      <c r="O40" s="7"/>
    </row>
    <row r="41" spans="2:15">
      <c r="B41" s="7"/>
      <c r="C41" s="7"/>
      <c r="D41" s="7"/>
      <c r="E41" s="7"/>
      <c r="F41" s="7"/>
      <c r="G41" s="7"/>
      <c r="H41" s="7"/>
      <c r="I41" s="7"/>
      <c r="J41" s="7"/>
      <c r="K41" s="7"/>
      <c r="L41" s="7"/>
      <c r="M41" s="7"/>
      <c r="N41" s="7"/>
      <c r="O41" s="7"/>
    </row>
    <row r="42" spans="2:15">
      <c r="B42" s="7"/>
      <c r="C42" s="7"/>
      <c r="D42" s="7"/>
      <c r="E42" s="7"/>
      <c r="F42" s="7"/>
      <c r="G42" s="7"/>
      <c r="H42" s="7"/>
      <c r="I42" s="7"/>
      <c r="J42" s="7"/>
      <c r="K42" s="7"/>
      <c r="L42" s="7"/>
      <c r="M42" s="7"/>
      <c r="N42" s="7"/>
      <c r="O42" s="7"/>
    </row>
    <row r="46" spans="2:15">
      <c r="B46" s="34" t="s">
        <v>903</v>
      </c>
      <c r="C46" s="34"/>
      <c r="D46" s="34"/>
      <c r="E46" s="34"/>
      <c r="F46" s="34"/>
      <c r="G46" s="34"/>
      <c r="H46" s="34"/>
      <c r="I46" s="34"/>
      <c r="J46" s="34"/>
      <c r="K46" s="34"/>
      <c r="L46" s="34"/>
      <c r="M46" s="34"/>
      <c r="N46" s="34"/>
      <c r="O46" s="34"/>
    </row>
  </sheetData>
  <pageMargins left="0.7" right="0.7" top="0.75" bottom="0.75" header="0.3" footer="0.3"/>
  <pageSetup paperSize="9" orientation="portrait" verticalDpi="0"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EB319B-3D19-49F4-B439-58471F3FE2CE}">
  <sheetPr>
    <tabColor theme="3" tint="0.89999084444715716"/>
  </sheetPr>
  <dimension ref="B2:Y226"/>
  <sheetViews>
    <sheetView zoomScale="85" zoomScaleNormal="85" workbookViewId="0">
      <selection activeCell="B2" sqref="B2"/>
    </sheetView>
  </sheetViews>
  <sheetFormatPr defaultColWidth="9" defaultRowHeight="14.45"/>
  <cols>
    <col min="1" max="1" width="9" style="5"/>
    <col min="2" max="2" width="29.875" style="5" customWidth="1"/>
    <col min="3" max="13" width="9" style="5"/>
    <col min="14" max="14" width="9" style="5" customWidth="1"/>
    <col min="15" max="16384" width="9" style="5"/>
  </cols>
  <sheetData>
    <row r="2" spans="2:15" ht="21">
      <c r="B2" s="10" t="s">
        <v>923</v>
      </c>
      <c r="D2" s="9" t="s">
        <v>53</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3" spans="2:15">
      <c r="B33" s="7"/>
      <c r="C33" s="7"/>
      <c r="D33" s="7"/>
      <c r="E33" s="7"/>
      <c r="F33" s="7"/>
      <c r="G33" s="7"/>
      <c r="H33" s="7"/>
      <c r="I33" s="7"/>
      <c r="J33" s="7"/>
      <c r="K33" s="7"/>
      <c r="L33" s="7"/>
      <c r="M33" s="7"/>
      <c r="N33" s="7"/>
      <c r="O33" s="7"/>
    </row>
    <row r="34" spans="2:15">
      <c r="B34" s="7"/>
      <c r="C34" s="7"/>
      <c r="D34" s="7"/>
      <c r="E34" s="7"/>
      <c r="F34" s="7"/>
      <c r="G34" s="7"/>
      <c r="H34" s="7"/>
      <c r="I34" s="7"/>
      <c r="J34" s="7"/>
      <c r="K34" s="7"/>
      <c r="L34" s="7"/>
      <c r="M34" s="7"/>
      <c r="N34" s="7"/>
      <c r="O34" s="7"/>
    </row>
    <row r="38" spans="2:15" ht="15" thickBot="1">
      <c r="B38" s="29" t="s">
        <v>924</v>
      </c>
      <c r="C38" s="29" t="s">
        <v>925</v>
      </c>
      <c r="D38" s="29" t="s">
        <v>837</v>
      </c>
    </row>
    <row r="39" spans="2:15" ht="15" thickBot="1">
      <c r="B39" s="35" t="s">
        <v>575</v>
      </c>
      <c r="C39" s="44">
        <v>0.53799922136321376</v>
      </c>
      <c r="D39" s="45" t="e">
        <v>#N/A</v>
      </c>
    </row>
    <row r="40" spans="2:15" ht="15" thickBot="1">
      <c r="B40" s="35" t="s">
        <v>572</v>
      </c>
      <c r="C40" s="46">
        <v>0.37898057262982954</v>
      </c>
      <c r="D40" s="79" t="e">
        <v>#N/A</v>
      </c>
    </row>
    <row r="41" spans="2:15" ht="15" thickBot="1">
      <c r="B41" s="35" t="s">
        <v>758</v>
      </c>
      <c r="C41" s="44">
        <v>0.35773027158031917</v>
      </c>
      <c r="D41" s="44" t="e">
        <v>#N/A</v>
      </c>
    </row>
    <row r="42" spans="2:15" ht="15" thickBot="1">
      <c r="B42" s="35" t="s">
        <v>810</v>
      </c>
      <c r="C42" s="46">
        <v>0.33959467890445438</v>
      </c>
      <c r="D42" s="46" t="e">
        <v>#N/A</v>
      </c>
    </row>
    <row r="43" spans="2:15" ht="15" thickBot="1">
      <c r="B43" s="35" t="s">
        <v>586</v>
      </c>
      <c r="C43" s="44">
        <v>0.18678495089005215</v>
      </c>
      <c r="D43" s="44" t="e">
        <v>#N/A</v>
      </c>
    </row>
    <row r="44" spans="2:15" ht="15" thickBot="1">
      <c r="B44" s="35" t="s">
        <v>555</v>
      </c>
      <c r="C44" s="46">
        <v>0.18515798787336993</v>
      </c>
      <c r="D44" s="46" t="e">
        <v>#N/A</v>
      </c>
    </row>
    <row r="45" spans="2:15" ht="15" thickBot="1">
      <c r="B45" s="35" t="s">
        <v>592</v>
      </c>
      <c r="C45" s="44">
        <v>0.17367982354159467</v>
      </c>
      <c r="D45" s="44" t="e">
        <v>#N/A</v>
      </c>
    </row>
    <row r="46" spans="2:15" ht="15" thickBot="1">
      <c r="B46" s="35" t="s">
        <v>619</v>
      </c>
      <c r="C46" s="46">
        <v>0.16954853588615756</v>
      </c>
      <c r="D46" s="46" t="e">
        <v>#N/A</v>
      </c>
    </row>
    <row r="47" spans="2:15" ht="15" thickBot="1">
      <c r="B47" s="35" t="s">
        <v>566</v>
      </c>
      <c r="C47" s="44">
        <v>0.15064908659969969</v>
      </c>
      <c r="D47" s="44" t="e">
        <v>#N/A</v>
      </c>
    </row>
    <row r="48" spans="2:15" ht="15" thickBot="1">
      <c r="B48" s="35" t="s">
        <v>611</v>
      </c>
      <c r="C48" s="46">
        <v>0.14317108333425757</v>
      </c>
      <c r="D48" s="46" t="e">
        <v>#N/A</v>
      </c>
    </row>
    <row r="49" spans="2:4" ht="15" thickBot="1">
      <c r="B49" s="35" t="s">
        <v>617</v>
      </c>
      <c r="C49" s="44">
        <v>0.14204862428757425</v>
      </c>
      <c r="D49" s="44" t="e">
        <v>#N/A</v>
      </c>
    </row>
    <row r="50" spans="2:4" ht="15" thickBot="1">
      <c r="B50" s="35" t="s">
        <v>524</v>
      </c>
      <c r="C50" s="46">
        <v>0.1347350893157403</v>
      </c>
      <c r="D50" s="46" t="e">
        <v>#N/A</v>
      </c>
    </row>
    <row r="51" spans="2:4" ht="15" thickBot="1">
      <c r="B51" s="35" t="s">
        <v>926</v>
      </c>
      <c r="C51" s="44">
        <v>0.12947873830605966</v>
      </c>
      <c r="D51" s="44" t="e">
        <v>#N/A</v>
      </c>
    </row>
    <row r="52" spans="2:4" ht="15" thickBot="1">
      <c r="B52" s="35" t="s">
        <v>927</v>
      </c>
      <c r="C52" s="46">
        <v>0.127385798201996</v>
      </c>
      <c r="D52" s="46" t="e">
        <v>#N/A</v>
      </c>
    </row>
    <row r="53" spans="2:4" ht="15" thickBot="1">
      <c r="B53" s="35" t="s">
        <v>527</v>
      </c>
      <c r="C53" s="44">
        <v>0.11137302559581658</v>
      </c>
      <c r="D53" s="44" t="e">
        <v>#N/A</v>
      </c>
    </row>
    <row r="54" spans="2:4" ht="15" thickBot="1">
      <c r="B54" s="35" t="s">
        <v>571</v>
      </c>
      <c r="C54" s="46">
        <v>0.10980083735299156</v>
      </c>
      <c r="D54" s="46" t="e">
        <v>#N/A</v>
      </c>
    </row>
    <row r="55" spans="2:4" ht="15" thickBot="1">
      <c r="B55" s="35" t="s">
        <v>567</v>
      </c>
      <c r="C55" s="44">
        <v>0.10651440471307952</v>
      </c>
      <c r="D55" s="44" t="e">
        <v>#N/A</v>
      </c>
    </row>
    <row r="56" spans="2:4" ht="15" thickBot="1">
      <c r="B56" s="35" t="s">
        <v>552</v>
      </c>
      <c r="C56" s="46">
        <v>9.9719102092371323E-2</v>
      </c>
      <c r="D56" s="46" t="e">
        <v>#N/A</v>
      </c>
    </row>
    <row r="57" spans="2:4" ht="15" thickBot="1">
      <c r="B57" s="35" t="s">
        <v>597</v>
      </c>
      <c r="C57" s="44">
        <v>8.1314619944206315E-2</v>
      </c>
      <c r="D57" s="44" t="e">
        <v>#N/A</v>
      </c>
    </row>
    <row r="58" spans="2:4" ht="15" thickBot="1">
      <c r="B58" s="35" t="s">
        <v>548</v>
      </c>
      <c r="C58" s="46">
        <v>6.8332645679790679E-2</v>
      </c>
      <c r="D58" s="46" t="e">
        <v>#N/A</v>
      </c>
    </row>
    <row r="59" spans="2:4" ht="15" thickBot="1">
      <c r="B59" s="35" t="s">
        <v>778</v>
      </c>
      <c r="C59" s="44">
        <v>6.022206090781683E-2</v>
      </c>
      <c r="D59" s="44" t="e">
        <v>#N/A</v>
      </c>
    </row>
    <row r="60" spans="2:4" ht="15" thickBot="1">
      <c r="B60" s="35" t="s">
        <v>542</v>
      </c>
      <c r="C60" s="46">
        <v>4.9837446097862975E-2</v>
      </c>
      <c r="D60" s="46" t="e">
        <v>#N/A</v>
      </c>
    </row>
    <row r="61" spans="2:4" ht="15" thickBot="1">
      <c r="B61" s="35" t="s">
        <v>928</v>
      </c>
      <c r="C61" s="44">
        <v>4.9286755776183605E-2</v>
      </c>
      <c r="D61" s="44" t="e">
        <v>#N/A</v>
      </c>
    </row>
    <row r="62" spans="2:4" ht="15" thickBot="1">
      <c r="B62" s="35" t="s">
        <v>790</v>
      </c>
      <c r="C62" s="46" t="e">
        <v>#N/A</v>
      </c>
      <c r="D62" s="46">
        <v>4.8312459456847152E-2</v>
      </c>
    </row>
    <row r="63" spans="2:4" ht="15" thickBot="1">
      <c r="B63" s="35" t="s">
        <v>545</v>
      </c>
      <c r="C63" s="44">
        <v>4.2399682966237681E-2</v>
      </c>
      <c r="D63" s="44" t="e">
        <v>#N/A</v>
      </c>
    </row>
    <row r="64" spans="2:4" ht="15" thickBot="1">
      <c r="B64" s="35" t="s">
        <v>800</v>
      </c>
      <c r="C64" s="46" t="e">
        <v>#N/A</v>
      </c>
      <c r="D64" s="46">
        <v>4.1756990418635571E-2</v>
      </c>
    </row>
    <row r="65" spans="2:4" ht="15" thickBot="1">
      <c r="B65" s="35" t="s">
        <v>802</v>
      </c>
      <c r="C65" s="44" t="e">
        <v>#N/A</v>
      </c>
      <c r="D65" s="44">
        <v>4.1142748489318148E-2</v>
      </c>
    </row>
    <row r="66" spans="2:4" ht="15" thickBot="1">
      <c r="B66" s="35" t="s">
        <v>564</v>
      </c>
      <c r="C66" s="46">
        <v>4.0812340697584701E-2</v>
      </c>
      <c r="D66" s="46" t="e">
        <v>#N/A</v>
      </c>
    </row>
    <row r="67" spans="2:4" ht="15" thickBot="1">
      <c r="B67" s="35" t="s">
        <v>767</v>
      </c>
      <c r="C67" s="44" t="e">
        <v>#N/A</v>
      </c>
      <c r="D67" s="44">
        <v>4.0711617179414919E-2</v>
      </c>
    </row>
    <row r="68" spans="2:4" ht="15" thickBot="1">
      <c r="B68" s="35" t="s">
        <v>929</v>
      </c>
      <c r="C68" s="46">
        <v>3.9171511953593967E-2</v>
      </c>
      <c r="D68" s="46" t="e">
        <v>#N/A</v>
      </c>
    </row>
    <row r="69" spans="2:4" ht="15" thickBot="1">
      <c r="B69" s="35" t="s">
        <v>930</v>
      </c>
      <c r="C69" s="44">
        <v>3.6814720550246559E-2</v>
      </c>
      <c r="D69" s="44" t="e">
        <v>#N/A</v>
      </c>
    </row>
    <row r="70" spans="2:4" ht="15" thickBot="1">
      <c r="B70" s="35" t="s">
        <v>731</v>
      </c>
      <c r="C70" s="46" t="e">
        <v>#N/A</v>
      </c>
      <c r="D70" s="46">
        <v>3.640643936989707E-2</v>
      </c>
    </row>
    <row r="71" spans="2:4" ht="15" thickBot="1">
      <c r="B71" s="35" t="s">
        <v>752</v>
      </c>
      <c r="C71" s="44" t="e">
        <v>#N/A</v>
      </c>
      <c r="D71" s="45">
        <v>3.5911159177904425E-2</v>
      </c>
    </row>
    <row r="72" spans="2:4" ht="15" thickBot="1">
      <c r="B72" s="35" t="s">
        <v>596</v>
      </c>
      <c r="C72" s="46" t="e">
        <v>#N/A</v>
      </c>
      <c r="D72" s="79">
        <v>3.4061728092498758E-2</v>
      </c>
    </row>
    <row r="73" spans="2:4" ht="15" thickBot="1">
      <c r="B73" s="35" t="s">
        <v>581</v>
      </c>
      <c r="C73" s="44">
        <v>3.3177577157803888E-2</v>
      </c>
      <c r="D73" s="44" t="e">
        <v>#N/A</v>
      </c>
    </row>
    <row r="74" spans="2:4" ht="15" thickBot="1">
      <c r="B74" s="35" t="s">
        <v>931</v>
      </c>
      <c r="C74" s="46">
        <v>3.0244848817163484E-2</v>
      </c>
      <c r="D74" s="46" t="e">
        <v>#N/A</v>
      </c>
    </row>
    <row r="75" spans="2:4" ht="15" thickBot="1">
      <c r="B75" s="35" t="s">
        <v>932</v>
      </c>
      <c r="C75" s="44">
        <v>3.0003846807050868E-2</v>
      </c>
      <c r="D75" s="44" t="e">
        <v>#N/A</v>
      </c>
    </row>
    <row r="76" spans="2:4" ht="15" thickBot="1">
      <c r="B76" s="35" t="s">
        <v>933</v>
      </c>
      <c r="C76" s="46" t="e">
        <v>#N/A</v>
      </c>
      <c r="D76" s="46">
        <v>2.9433235340239162E-2</v>
      </c>
    </row>
    <row r="77" spans="2:4" ht="15" thickBot="1">
      <c r="B77" s="35" t="s">
        <v>934</v>
      </c>
      <c r="C77" s="44" t="e">
        <v>#N/A</v>
      </c>
      <c r="D77" s="44">
        <v>2.8463717665603013E-2</v>
      </c>
    </row>
    <row r="78" spans="2:4" ht="15" thickBot="1">
      <c r="B78" s="35" t="s">
        <v>599</v>
      </c>
      <c r="C78" s="46">
        <v>2.810790394843847E-2</v>
      </c>
      <c r="D78" s="46" t="e">
        <v>#N/A</v>
      </c>
    </row>
    <row r="79" spans="2:4" ht="15" thickBot="1">
      <c r="B79" s="35" t="s">
        <v>514</v>
      </c>
      <c r="C79" s="44" t="e">
        <v>#N/A</v>
      </c>
      <c r="D79" s="44">
        <v>2.7400919972372963E-2</v>
      </c>
    </row>
    <row r="80" spans="2:4" ht="15" thickBot="1">
      <c r="B80" s="35" t="s">
        <v>507</v>
      </c>
      <c r="C80" s="46">
        <v>2.7272421702593929E-2</v>
      </c>
      <c r="D80" s="46" t="e">
        <v>#N/A</v>
      </c>
    </row>
    <row r="81" spans="2:4" ht="15" thickBot="1">
      <c r="B81" s="35" t="s">
        <v>581</v>
      </c>
      <c r="C81" s="44">
        <v>2.6397064595006216E-2</v>
      </c>
      <c r="D81" s="44" t="e">
        <v>#N/A</v>
      </c>
    </row>
    <row r="82" spans="2:4" ht="15" thickBot="1">
      <c r="B82" s="35" t="s">
        <v>935</v>
      </c>
      <c r="C82" s="46" t="e">
        <v>#N/A</v>
      </c>
      <c r="D82" s="46">
        <v>2.56658661705912E-2</v>
      </c>
    </row>
    <row r="83" spans="2:4" ht="15" thickBot="1">
      <c r="B83" s="35" t="s">
        <v>538</v>
      </c>
      <c r="C83" s="44" t="e">
        <v>#N/A</v>
      </c>
      <c r="D83" s="44">
        <v>2.1494464213453083E-2</v>
      </c>
    </row>
    <row r="84" spans="2:4" ht="15" thickBot="1">
      <c r="B84" s="35" t="s">
        <v>651</v>
      </c>
      <c r="C84" s="46">
        <v>2.1449484160632876E-2</v>
      </c>
      <c r="D84" s="46" t="e">
        <v>#N/A</v>
      </c>
    </row>
    <row r="85" spans="2:4" ht="15" thickBot="1">
      <c r="B85" s="35" t="s">
        <v>657</v>
      </c>
      <c r="C85" s="44">
        <v>2.0903822788519925E-2</v>
      </c>
      <c r="D85" s="44" t="e">
        <v>#N/A</v>
      </c>
    </row>
    <row r="86" spans="2:4" ht="15" thickBot="1">
      <c r="B86" s="35" t="s">
        <v>511</v>
      </c>
      <c r="C86" s="46" t="e">
        <v>#N/A</v>
      </c>
      <c r="D86" s="46">
        <v>2.0741226324023945E-2</v>
      </c>
    </row>
    <row r="87" spans="2:4" ht="15" thickBot="1">
      <c r="B87" s="35" t="s">
        <v>781</v>
      </c>
      <c r="C87" s="44" t="e">
        <v>#N/A</v>
      </c>
      <c r="D87" s="44">
        <v>1.8518003818772489E-2</v>
      </c>
    </row>
    <row r="88" spans="2:4" ht="15" thickBot="1">
      <c r="B88" s="35" t="s">
        <v>777</v>
      </c>
      <c r="C88" s="46">
        <v>1.8192564939505933E-2</v>
      </c>
      <c r="D88" s="46" t="e">
        <v>#N/A</v>
      </c>
    </row>
    <row r="89" spans="2:4" ht="15" thickBot="1">
      <c r="B89" s="35" t="s">
        <v>936</v>
      </c>
      <c r="C89" s="44">
        <v>1.7564949376793326E-2</v>
      </c>
      <c r="D89" s="44" t="e">
        <v>#N/A</v>
      </c>
    </row>
    <row r="90" spans="2:4" ht="15" thickBot="1">
      <c r="B90" s="35" t="s">
        <v>729</v>
      </c>
      <c r="C90" s="46" t="e">
        <v>#N/A</v>
      </c>
      <c r="D90" s="46">
        <v>1.6028410623610177E-2</v>
      </c>
    </row>
    <row r="91" spans="2:4" ht="15" thickBot="1">
      <c r="B91" s="35" t="s">
        <v>937</v>
      </c>
      <c r="C91" s="44">
        <v>1.4797697050045727E-2</v>
      </c>
      <c r="D91" s="44" t="e">
        <v>#N/A</v>
      </c>
    </row>
    <row r="92" spans="2:4" ht="15" thickBot="1">
      <c r="B92" s="35" t="s">
        <v>786</v>
      </c>
      <c r="C92" s="46" t="e">
        <v>#N/A</v>
      </c>
      <c r="D92" s="46">
        <v>1.4614944405159263E-2</v>
      </c>
    </row>
    <row r="93" spans="2:4" ht="15" thickBot="1">
      <c r="B93" s="35" t="s">
        <v>728</v>
      </c>
      <c r="C93" s="44" t="e">
        <v>#N/A</v>
      </c>
      <c r="D93" s="44">
        <v>1.3922863506007424E-2</v>
      </c>
    </row>
    <row r="94" spans="2:4" ht="15" thickBot="1">
      <c r="B94" s="35" t="s">
        <v>672</v>
      </c>
      <c r="C94" s="46" t="e">
        <v>#N/A</v>
      </c>
      <c r="D94" s="46">
        <v>1.3551165454137471E-2</v>
      </c>
    </row>
    <row r="95" spans="2:4" ht="15" thickBot="1">
      <c r="B95" s="35" t="s">
        <v>764</v>
      </c>
      <c r="C95" s="44" t="e">
        <v>#N/A</v>
      </c>
      <c r="D95" s="44">
        <v>1.3375649805231492E-2</v>
      </c>
    </row>
    <row r="96" spans="2:4" ht="15" thickBot="1">
      <c r="B96" s="35" t="s">
        <v>938</v>
      </c>
      <c r="C96" s="46">
        <v>1.3339502333866835E-2</v>
      </c>
      <c r="D96" s="46" t="e">
        <v>#N/A</v>
      </c>
    </row>
    <row r="97" spans="2:4" ht="15" thickBot="1">
      <c r="B97" s="35" t="s">
        <v>721</v>
      </c>
      <c r="C97" s="44" t="e">
        <v>#N/A</v>
      </c>
      <c r="D97" s="44">
        <v>1.3304917303005254E-2</v>
      </c>
    </row>
    <row r="98" spans="2:4" ht="15" thickBot="1">
      <c r="B98" s="35" t="s">
        <v>939</v>
      </c>
      <c r="C98" s="46" t="e">
        <v>#N/A</v>
      </c>
      <c r="D98" s="46">
        <v>1.2686538591662491E-2</v>
      </c>
    </row>
    <row r="99" spans="2:4" ht="15" thickBot="1">
      <c r="B99" s="35" t="s">
        <v>940</v>
      </c>
      <c r="C99" s="44">
        <v>1.2412742757433046E-2</v>
      </c>
      <c r="D99" s="44" t="e">
        <v>#N/A</v>
      </c>
    </row>
    <row r="100" spans="2:4" ht="15" thickBot="1">
      <c r="B100" s="35" t="s">
        <v>941</v>
      </c>
      <c r="C100" s="46" t="e">
        <v>#N/A</v>
      </c>
      <c r="D100" s="46">
        <v>1.1797116824822368E-2</v>
      </c>
    </row>
    <row r="101" spans="2:4" ht="15" thickBot="1">
      <c r="B101" s="35" t="s">
        <v>557</v>
      </c>
      <c r="C101" s="44" t="e">
        <v>#N/A</v>
      </c>
      <c r="D101" s="44">
        <v>1.1738536389948862E-2</v>
      </c>
    </row>
    <row r="102" spans="2:4" ht="15" thickBot="1">
      <c r="B102" s="35" t="s">
        <v>942</v>
      </c>
      <c r="C102" s="46">
        <v>1.1691002262964836E-2</v>
      </c>
      <c r="D102" s="46" t="e">
        <v>#N/A</v>
      </c>
    </row>
    <row r="103" spans="2:4" ht="15" thickBot="1">
      <c r="B103" s="35" t="s">
        <v>943</v>
      </c>
      <c r="C103" s="44">
        <v>1.0772303745060934E-2</v>
      </c>
      <c r="D103" s="45" t="e">
        <v>#N/A</v>
      </c>
    </row>
    <row r="104" spans="2:4" ht="15" thickBot="1">
      <c r="B104" s="35" t="s">
        <v>944</v>
      </c>
      <c r="C104" s="46">
        <v>1.0621619161125622E-2</v>
      </c>
      <c r="D104" s="79" t="e">
        <v>#N/A</v>
      </c>
    </row>
    <row r="105" spans="2:4" ht="15" thickBot="1">
      <c r="B105" s="35" t="s">
        <v>588</v>
      </c>
      <c r="C105" s="44" t="e">
        <v>#N/A</v>
      </c>
      <c r="D105" s="44">
        <v>1.03443943021834E-2</v>
      </c>
    </row>
    <row r="106" spans="2:4" ht="15" thickBot="1">
      <c r="B106" s="35" t="s">
        <v>945</v>
      </c>
      <c r="C106" s="46">
        <v>1.0091271386230749E-2</v>
      </c>
      <c r="D106" s="46" t="e">
        <v>#N/A</v>
      </c>
    </row>
    <row r="107" spans="2:4" ht="15" thickBot="1">
      <c r="B107" s="35" t="s">
        <v>682</v>
      </c>
      <c r="C107" s="44">
        <v>9.8245851370928009E-3</v>
      </c>
      <c r="D107" s="44" t="e">
        <v>#N/A</v>
      </c>
    </row>
    <row r="108" spans="2:4" ht="15" thickBot="1">
      <c r="B108" s="35" t="s">
        <v>946</v>
      </c>
      <c r="C108" s="46" t="e">
        <v>#N/A</v>
      </c>
      <c r="D108" s="46">
        <v>9.7945045114035886E-3</v>
      </c>
    </row>
    <row r="109" spans="2:4" ht="15" thickBot="1">
      <c r="B109" s="35" t="s">
        <v>947</v>
      </c>
      <c r="C109" s="44">
        <v>9.7890127583312742E-3</v>
      </c>
      <c r="D109" s="44" t="e">
        <v>#N/A</v>
      </c>
    </row>
    <row r="110" spans="2:4" ht="15" thickBot="1">
      <c r="B110" s="35" t="s">
        <v>776</v>
      </c>
      <c r="C110" s="46" t="e">
        <v>#N/A</v>
      </c>
      <c r="D110" s="46">
        <v>9.7263286312740289E-3</v>
      </c>
    </row>
    <row r="111" spans="2:4" ht="15" thickBot="1">
      <c r="B111" s="35" t="s">
        <v>636</v>
      </c>
      <c r="C111" s="44">
        <v>9.5865065996297363E-3</v>
      </c>
      <c r="D111" s="44" t="e">
        <v>#N/A</v>
      </c>
    </row>
    <row r="112" spans="2:4" ht="15" thickBot="1">
      <c r="B112" s="35" t="s">
        <v>674</v>
      </c>
      <c r="C112" s="46">
        <v>9.5285109745673318E-3</v>
      </c>
      <c r="D112" s="46" t="e">
        <v>#N/A</v>
      </c>
    </row>
    <row r="113" spans="2:4" ht="15" thickBot="1">
      <c r="B113" s="35" t="s">
        <v>534</v>
      </c>
      <c r="C113" s="44">
        <v>9.2242284471184838E-3</v>
      </c>
      <c r="D113" s="44" t="e">
        <v>#N/A</v>
      </c>
    </row>
    <row r="114" spans="2:4" ht="15" thickBot="1">
      <c r="B114" s="35" t="s">
        <v>640</v>
      </c>
      <c r="C114" s="46">
        <v>9.0933957062123479E-3</v>
      </c>
      <c r="D114" s="46" t="e">
        <v>#N/A</v>
      </c>
    </row>
    <row r="115" spans="2:4" ht="15" thickBot="1">
      <c r="B115" s="35" t="s">
        <v>661</v>
      </c>
      <c r="C115" s="44" t="e">
        <v>#N/A</v>
      </c>
      <c r="D115" s="44">
        <v>9.0292488130942448E-3</v>
      </c>
    </row>
    <row r="116" spans="2:4" ht="15" thickBot="1">
      <c r="B116" s="35" t="s">
        <v>643</v>
      </c>
      <c r="C116" s="46">
        <v>9.0086566787428712E-3</v>
      </c>
      <c r="D116" s="46" t="e">
        <v>#N/A</v>
      </c>
    </row>
    <row r="117" spans="2:4" ht="15" thickBot="1">
      <c r="B117" s="35" t="s">
        <v>684</v>
      </c>
      <c r="C117" s="44">
        <v>8.964338349177349E-3</v>
      </c>
      <c r="D117" s="44" t="e">
        <v>#N/A</v>
      </c>
    </row>
    <row r="118" spans="2:4" ht="15" thickBot="1">
      <c r="B118" s="35" t="s">
        <v>948</v>
      </c>
      <c r="C118" s="46">
        <v>8.9577924924939527E-3</v>
      </c>
      <c r="D118" s="46" t="e">
        <v>#N/A</v>
      </c>
    </row>
    <row r="119" spans="2:4" ht="15" thickBot="1">
      <c r="B119" s="35" t="s">
        <v>711</v>
      </c>
      <c r="C119" s="44" t="e">
        <v>#N/A</v>
      </c>
      <c r="D119" s="44">
        <v>8.9017044280941694E-3</v>
      </c>
    </row>
    <row r="120" spans="2:4" ht="15" thickBot="1">
      <c r="B120" s="35" t="s">
        <v>765</v>
      </c>
      <c r="C120" s="46" t="e">
        <v>#N/A</v>
      </c>
      <c r="D120" s="46">
        <v>8.8937265897954081E-3</v>
      </c>
    </row>
    <row r="121" spans="2:4" ht="15" thickBot="1">
      <c r="B121" s="35" t="s">
        <v>536</v>
      </c>
      <c r="C121" s="44" t="e">
        <v>#N/A</v>
      </c>
      <c r="D121" s="44">
        <v>8.7689590903101099E-3</v>
      </c>
    </row>
    <row r="122" spans="2:4" ht="15" thickBot="1">
      <c r="B122" s="35" t="s">
        <v>633</v>
      </c>
      <c r="C122" s="46">
        <v>8.3986321609412426E-3</v>
      </c>
      <c r="D122" s="46" t="e">
        <v>#N/A</v>
      </c>
    </row>
    <row r="123" spans="2:4" ht="15" thickBot="1">
      <c r="B123" s="35" t="s">
        <v>557</v>
      </c>
      <c r="C123" s="44" t="e">
        <v>#N/A</v>
      </c>
      <c r="D123" s="44">
        <v>8.1415961491444703E-3</v>
      </c>
    </row>
    <row r="124" spans="2:4" ht="15" thickBot="1">
      <c r="B124" s="35" t="s">
        <v>653</v>
      </c>
      <c r="C124" s="46">
        <v>8.1093012943872465E-3</v>
      </c>
      <c r="D124" s="46" t="e">
        <v>#N/A</v>
      </c>
    </row>
    <row r="125" spans="2:4" ht="15" thickBot="1">
      <c r="B125" s="35" t="s">
        <v>659</v>
      </c>
      <c r="C125" s="44">
        <v>7.9780615721133617E-3</v>
      </c>
      <c r="D125" s="44" t="e">
        <v>#N/A</v>
      </c>
    </row>
    <row r="126" spans="2:4" ht="15" thickBot="1">
      <c r="B126" s="35" t="s">
        <v>721</v>
      </c>
      <c r="C126" s="46">
        <v>7.6176239395144207E-3</v>
      </c>
      <c r="D126" s="46" t="e">
        <v>#N/A</v>
      </c>
    </row>
    <row r="127" spans="2:4" ht="15" thickBot="1">
      <c r="B127" s="35" t="s">
        <v>695</v>
      </c>
      <c r="C127" s="44">
        <v>7.0019212883143693E-3</v>
      </c>
      <c r="D127" s="44" t="e">
        <v>#N/A</v>
      </c>
    </row>
    <row r="128" spans="2:4" ht="15" thickBot="1">
      <c r="B128" s="35" t="s">
        <v>655</v>
      </c>
      <c r="C128" s="46">
        <v>6.9626713342421107E-3</v>
      </c>
      <c r="D128" s="46" t="e">
        <v>#N/A</v>
      </c>
    </row>
    <row r="129" spans="2:4" ht="15" thickBot="1">
      <c r="B129" s="35" t="s">
        <v>808</v>
      </c>
      <c r="C129" s="44" t="e">
        <v>#N/A</v>
      </c>
      <c r="D129" s="44">
        <v>6.8407794123026087E-3</v>
      </c>
    </row>
    <row r="130" spans="2:4" ht="15" thickBot="1">
      <c r="B130" s="35" t="s">
        <v>560</v>
      </c>
      <c r="C130" s="46" t="e">
        <v>#N/A</v>
      </c>
      <c r="D130" s="46">
        <v>6.838807848898708E-3</v>
      </c>
    </row>
    <row r="131" spans="2:4" ht="15" thickBot="1">
      <c r="B131" s="35" t="s">
        <v>949</v>
      </c>
      <c r="C131" s="44">
        <v>6.5732850907913084E-3</v>
      </c>
      <c r="D131" s="44" t="e">
        <v>#N/A</v>
      </c>
    </row>
    <row r="132" spans="2:4" ht="15" thickBot="1">
      <c r="B132" s="35" t="s">
        <v>950</v>
      </c>
      <c r="C132" s="46" t="e">
        <v>#N/A</v>
      </c>
      <c r="D132" s="46">
        <v>6.4575034060896973E-3</v>
      </c>
    </row>
    <row r="133" spans="2:4" ht="15" thickBot="1">
      <c r="B133" s="35" t="s">
        <v>951</v>
      </c>
      <c r="C133" s="44">
        <v>6.3842495897233134E-3</v>
      </c>
      <c r="D133" s="44" t="e">
        <v>#N/A</v>
      </c>
    </row>
    <row r="134" spans="2:4" ht="15" thickBot="1">
      <c r="B134" s="35" t="s">
        <v>742</v>
      </c>
      <c r="C134" s="46" t="e">
        <v>#N/A</v>
      </c>
      <c r="D134" s="46">
        <v>6.2527956352080496E-3</v>
      </c>
    </row>
    <row r="135" spans="2:4" ht="15" thickBot="1">
      <c r="B135" s="35" t="s">
        <v>771</v>
      </c>
      <c r="C135" s="44" t="e">
        <v>#N/A</v>
      </c>
      <c r="D135" s="45">
        <v>6.0386901828977605E-3</v>
      </c>
    </row>
    <row r="136" spans="2:4" ht="15" thickBot="1">
      <c r="B136" s="35" t="s">
        <v>541</v>
      </c>
      <c r="C136" s="46" t="e">
        <v>#N/A</v>
      </c>
      <c r="D136" s="79">
        <v>5.9887700290455073E-3</v>
      </c>
    </row>
    <row r="137" spans="2:4" ht="15" thickBot="1">
      <c r="B137" s="35" t="s">
        <v>952</v>
      </c>
      <c r="C137" s="44">
        <v>5.9874424129803625E-3</v>
      </c>
      <c r="D137" s="44" t="e">
        <v>#N/A</v>
      </c>
    </row>
    <row r="138" spans="2:4" ht="15" thickBot="1">
      <c r="B138" s="35" t="s">
        <v>771</v>
      </c>
      <c r="C138" s="46" t="e">
        <v>#N/A</v>
      </c>
      <c r="D138" s="46">
        <v>5.8116783291820798E-3</v>
      </c>
    </row>
    <row r="139" spans="2:4" ht="15" thickBot="1">
      <c r="B139" s="35" t="s">
        <v>771</v>
      </c>
      <c r="C139" s="44" t="e">
        <v>#N/A</v>
      </c>
      <c r="D139" s="44">
        <v>5.6579299439685473E-3</v>
      </c>
    </row>
    <row r="140" spans="2:4" ht="15" thickBot="1">
      <c r="B140" s="35" t="s">
        <v>579</v>
      </c>
      <c r="C140" s="46">
        <v>5.5469357298863261E-3</v>
      </c>
      <c r="D140" s="46" t="e">
        <v>#N/A</v>
      </c>
    </row>
    <row r="141" spans="2:4" ht="15" thickBot="1">
      <c r="B141" s="35" t="s">
        <v>670</v>
      </c>
      <c r="C141" s="44">
        <v>5.2518667559291084E-3</v>
      </c>
      <c r="D141" s="44" t="e">
        <v>#N/A</v>
      </c>
    </row>
    <row r="142" spans="2:4" ht="15" thickBot="1">
      <c r="B142" s="35" t="s">
        <v>953</v>
      </c>
      <c r="C142" s="46" t="e">
        <v>#N/A</v>
      </c>
      <c r="D142" s="46">
        <v>5.1977721794432344E-3</v>
      </c>
    </row>
    <row r="143" spans="2:4" ht="15" thickBot="1">
      <c r="B143" s="35" t="s">
        <v>954</v>
      </c>
      <c r="C143" s="44" t="e">
        <v>#N/A</v>
      </c>
      <c r="D143" s="44">
        <v>5.0183276310255343E-3</v>
      </c>
    </row>
    <row r="144" spans="2:4" ht="15" thickBot="1">
      <c r="B144" s="35" t="s">
        <v>550</v>
      </c>
      <c r="C144" s="46" t="e">
        <v>#N/A</v>
      </c>
      <c r="D144" s="46">
        <v>4.6924604477500157E-3</v>
      </c>
    </row>
    <row r="145" spans="2:4" ht="15" thickBot="1">
      <c r="B145" s="35" t="s">
        <v>515</v>
      </c>
      <c r="C145" s="44">
        <v>4.4162426802049981E-3</v>
      </c>
      <c r="D145" s="44" t="e">
        <v>#N/A</v>
      </c>
    </row>
    <row r="146" spans="2:4" ht="15" thickBot="1">
      <c r="B146" s="35" t="s">
        <v>796</v>
      </c>
      <c r="C146" s="46" t="e">
        <v>#N/A</v>
      </c>
      <c r="D146" s="46">
        <v>4.1520331558951599E-3</v>
      </c>
    </row>
    <row r="147" spans="2:4" ht="15" thickBot="1">
      <c r="B147" s="35" t="s">
        <v>694</v>
      </c>
      <c r="C147" s="44">
        <v>4.1241489010450053E-3</v>
      </c>
      <c r="D147" s="44" t="e">
        <v>#N/A</v>
      </c>
    </row>
    <row r="148" spans="2:4" ht="15" thickBot="1">
      <c r="B148" s="35" t="s">
        <v>804</v>
      </c>
      <c r="C148" s="46" t="e">
        <v>#N/A</v>
      </c>
      <c r="D148" s="46">
        <v>3.8574997170353655E-3</v>
      </c>
    </row>
    <row r="149" spans="2:4" ht="15" thickBot="1">
      <c r="B149" s="35" t="s">
        <v>616</v>
      </c>
      <c r="C149" s="44" t="e">
        <v>#N/A</v>
      </c>
      <c r="D149" s="44">
        <v>3.8159924978019479E-3</v>
      </c>
    </row>
    <row r="150" spans="2:4" ht="15" thickBot="1">
      <c r="B150" s="35" t="s">
        <v>573</v>
      </c>
      <c r="C150" s="46">
        <v>3.7105701734273587E-3</v>
      </c>
      <c r="D150" s="46" t="e">
        <v>#N/A</v>
      </c>
    </row>
    <row r="151" spans="2:4" ht="15" thickBot="1">
      <c r="B151" s="35" t="s">
        <v>955</v>
      </c>
      <c r="C151" s="44">
        <v>3.6509746549518037E-3</v>
      </c>
      <c r="D151" s="44" t="e">
        <v>#N/A</v>
      </c>
    </row>
    <row r="152" spans="2:4" ht="15" thickBot="1">
      <c r="B152" s="35" t="s">
        <v>812</v>
      </c>
      <c r="C152" s="46" t="e">
        <v>#N/A</v>
      </c>
      <c r="D152" s="46">
        <v>3.4709996156378005E-3</v>
      </c>
    </row>
    <row r="153" spans="2:4" ht="15" thickBot="1">
      <c r="B153" s="35" t="s">
        <v>956</v>
      </c>
      <c r="C153" s="44" t="e">
        <v>#N/A</v>
      </c>
      <c r="D153" s="44">
        <v>3.455378736178804E-3</v>
      </c>
    </row>
    <row r="154" spans="2:4" ht="15" thickBot="1">
      <c r="B154" s="35" t="s">
        <v>760</v>
      </c>
      <c r="C154" s="46" t="e">
        <v>#N/A</v>
      </c>
      <c r="D154" s="46">
        <v>3.3275891297864569E-3</v>
      </c>
    </row>
    <row r="155" spans="2:4" ht="15" thickBot="1">
      <c r="B155" s="35" t="s">
        <v>701</v>
      </c>
      <c r="C155" s="44">
        <v>3.1271192422915452E-3</v>
      </c>
      <c r="D155" s="44" t="e">
        <v>#N/A</v>
      </c>
    </row>
    <row r="156" spans="2:4" ht="15" thickBot="1">
      <c r="B156" s="35" t="s">
        <v>647</v>
      </c>
      <c r="C156" s="46">
        <v>3.1229618206731345E-3</v>
      </c>
      <c r="D156" s="46" t="e">
        <v>#N/A</v>
      </c>
    </row>
    <row r="157" spans="2:4" ht="15" thickBot="1">
      <c r="B157" s="35" t="s">
        <v>957</v>
      </c>
      <c r="C157" s="44">
        <v>2.8205435783545331E-3</v>
      </c>
      <c r="D157" s="44" t="e">
        <v>#N/A</v>
      </c>
    </row>
    <row r="158" spans="2:4" ht="15" thickBot="1">
      <c r="B158" s="35" t="s">
        <v>958</v>
      </c>
      <c r="C158" s="46">
        <v>2.820514021971701E-3</v>
      </c>
      <c r="D158" s="46" t="e">
        <v>#N/A</v>
      </c>
    </row>
    <row r="159" spans="2:4" ht="15" thickBot="1">
      <c r="B159" s="35" t="s">
        <v>944</v>
      </c>
      <c r="C159" s="44" t="e">
        <v>#N/A</v>
      </c>
      <c r="D159" s="44">
        <v>2.7977374857810502E-3</v>
      </c>
    </row>
    <row r="160" spans="2:4" ht="15" thickBot="1">
      <c r="B160" s="35" t="s">
        <v>959</v>
      </c>
      <c r="C160" s="46" t="e">
        <v>#N/A</v>
      </c>
      <c r="D160" s="46">
        <v>2.6588348085697373E-3</v>
      </c>
    </row>
    <row r="161" spans="2:4" ht="15" thickBot="1">
      <c r="B161" s="35" t="s">
        <v>960</v>
      </c>
      <c r="C161" s="44" t="e">
        <v>#N/A</v>
      </c>
      <c r="D161" s="44">
        <v>2.6564183296974978E-3</v>
      </c>
    </row>
    <row r="162" spans="2:4" ht="15" thickBot="1">
      <c r="B162" s="35" t="s">
        <v>668</v>
      </c>
      <c r="C162" s="46">
        <v>2.6342313421446541E-3</v>
      </c>
      <c r="D162" s="46" t="e">
        <v>#N/A</v>
      </c>
    </row>
    <row r="163" spans="2:4" ht="15" thickBot="1">
      <c r="B163" s="35" t="s">
        <v>959</v>
      </c>
      <c r="C163" s="44" t="e">
        <v>#N/A</v>
      </c>
      <c r="D163" s="44">
        <v>2.6031917222436129E-3</v>
      </c>
    </row>
    <row r="164" spans="2:4" ht="15" thickBot="1">
      <c r="B164" s="35" t="s">
        <v>631</v>
      </c>
      <c r="C164" s="46">
        <v>2.4275424679662473E-3</v>
      </c>
      <c r="D164" s="46" t="e">
        <v>#N/A</v>
      </c>
    </row>
    <row r="165" spans="2:4" ht="15" thickBot="1">
      <c r="B165" s="35" t="s">
        <v>961</v>
      </c>
      <c r="C165" s="44">
        <v>2.3512179117109911E-3</v>
      </c>
      <c r="D165" s="44" t="e">
        <v>#N/A</v>
      </c>
    </row>
    <row r="166" spans="2:4" ht="15" thickBot="1">
      <c r="B166" s="35" t="s">
        <v>797</v>
      </c>
      <c r="C166" s="46" t="e">
        <v>#N/A</v>
      </c>
      <c r="D166" s="46">
        <v>2.3319843787943896E-3</v>
      </c>
    </row>
    <row r="167" spans="2:4" ht="15" thickBot="1">
      <c r="B167" s="35" t="s">
        <v>706</v>
      </c>
      <c r="C167" s="44" t="e">
        <v>#N/A</v>
      </c>
      <c r="D167" s="45">
        <v>2.1633580426310595E-3</v>
      </c>
    </row>
    <row r="168" spans="2:4" ht="15" thickBot="1">
      <c r="B168" s="35" t="s">
        <v>962</v>
      </c>
      <c r="C168" s="46" t="e">
        <v>#N/A</v>
      </c>
      <c r="D168" s="79">
        <v>2.1582984129658788E-3</v>
      </c>
    </row>
    <row r="169" spans="2:4" ht="15" thickBot="1">
      <c r="B169" s="35" t="s">
        <v>963</v>
      </c>
      <c r="C169" s="44">
        <v>2.1545365403682851E-3</v>
      </c>
      <c r="D169" s="44" t="e">
        <v>#N/A</v>
      </c>
    </row>
    <row r="170" spans="2:4" ht="15" thickBot="1">
      <c r="B170" s="35" t="s">
        <v>697</v>
      </c>
      <c r="C170" s="46">
        <v>2.0939551821062595E-3</v>
      </c>
      <c r="D170" s="46" t="e">
        <v>#N/A</v>
      </c>
    </row>
    <row r="171" spans="2:4" ht="15" thickBot="1">
      <c r="B171" s="35" t="s">
        <v>964</v>
      </c>
      <c r="C171" s="44">
        <v>2.0938861133501683E-3</v>
      </c>
      <c r="D171" s="44" t="e">
        <v>#N/A</v>
      </c>
    </row>
    <row r="172" spans="2:4" ht="15" thickBot="1">
      <c r="B172" s="35" t="s">
        <v>965</v>
      </c>
      <c r="C172" s="46">
        <v>2.076135680213444E-3</v>
      </c>
      <c r="D172" s="46" t="e">
        <v>#N/A</v>
      </c>
    </row>
    <row r="173" spans="2:4" ht="15" thickBot="1">
      <c r="B173" s="35" t="s">
        <v>966</v>
      </c>
      <c r="C173" s="44">
        <v>1.9363637221406125E-3</v>
      </c>
      <c r="D173" s="44" t="e">
        <v>#N/A</v>
      </c>
    </row>
    <row r="174" spans="2:4" ht="15" thickBot="1">
      <c r="B174" s="35" t="s">
        <v>713</v>
      </c>
      <c r="C174" s="46" t="e">
        <v>#N/A</v>
      </c>
      <c r="D174" s="46">
        <v>1.9256015407392701E-3</v>
      </c>
    </row>
    <row r="175" spans="2:4" ht="15" thickBot="1">
      <c r="B175" s="35" t="s">
        <v>715</v>
      </c>
      <c r="C175" s="44" t="e">
        <v>#N/A</v>
      </c>
      <c r="D175" s="44">
        <v>1.8560777286855048E-3</v>
      </c>
    </row>
    <row r="176" spans="2:4" ht="15" thickBot="1">
      <c r="B176" s="35" t="s">
        <v>718</v>
      </c>
      <c r="C176" s="46" t="e">
        <v>#N/A</v>
      </c>
      <c r="D176" s="46">
        <v>1.8406589259873575E-3</v>
      </c>
    </row>
    <row r="177" spans="2:4" ht="15" thickBot="1">
      <c r="B177" s="35" t="s">
        <v>967</v>
      </c>
      <c r="C177" s="44">
        <v>1.800557132305615E-3</v>
      </c>
      <c r="D177" s="44" t="e">
        <v>#N/A</v>
      </c>
    </row>
    <row r="178" spans="2:4" ht="15" thickBot="1">
      <c r="B178" s="35" t="s">
        <v>692</v>
      </c>
      <c r="C178" s="46">
        <v>1.7783354775731889E-3</v>
      </c>
      <c r="D178" s="46" t="e">
        <v>#N/A</v>
      </c>
    </row>
    <row r="179" spans="2:4" ht="15" thickBot="1">
      <c r="B179" s="35" t="s">
        <v>968</v>
      </c>
      <c r="C179" s="44" t="e">
        <v>#N/A</v>
      </c>
      <c r="D179" s="44">
        <v>1.764735091313448E-3</v>
      </c>
    </row>
    <row r="180" spans="2:4" ht="15" thickBot="1">
      <c r="B180" s="35" t="s">
        <v>686</v>
      </c>
      <c r="C180" s="46">
        <v>1.7513434128846345E-3</v>
      </c>
      <c r="D180" s="46" t="e">
        <v>#N/A</v>
      </c>
    </row>
    <row r="181" spans="2:4" ht="15" thickBot="1">
      <c r="B181" s="35" t="s">
        <v>720</v>
      </c>
      <c r="C181" s="44" t="e">
        <v>#N/A</v>
      </c>
      <c r="D181" s="44">
        <v>1.7169007583102975E-3</v>
      </c>
    </row>
    <row r="182" spans="2:4" ht="15" thickBot="1">
      <c r="B182" s="35" t="s">
        <v>726</v>
      </c>
      <c r="C182" s="46" t="e">
        <v>#N/A</v>
      </c>
      <c r="D182" s="46">
        <v>1.6277336848078965E-3</v>
      </c>
    </row>
    <row r="183" spans="2:4" ht="15" thickBot="1">
      <c r="B183" s="35" t="s">
        <v>969</v>
      </c>
      <c r="C183" s="44">
        <v>1.5859238759708854E-3</v>
      </c>
      <c r="D183" s="44" t="e">
        <v>#N/A</v>
      </c>
    </row>
    <row r="184" spans="2:4" ht="15" thickBot="1">
      <c r="B184" s="35" t="s">
        <v>970</v>
      </c>
      <c r="C184" s="46">
        <v>1.5826807586023449E-3</v>
      </c>
      <c r="D184" s="46" t="e">
        <v>#N/A</v>
      </c>
    </row>
    <row r="185" spans="2:4" ht="15" thickBot="1">
      <c r="B185" s="35" t="s">
        <v>648</v>
      </c>
      <c r="C185" s="44" t="e">
        <v>#N/A</v>
      </c>
      <c r="D185" s="44">
        <v>1.5143231161252708E-3</v>
      </c>
    </row>
    <row r="186" spans="2:4" ht="15" thickBot="1">
      <c r="B186" s="35" t="s">
        <v>723</v>
      </c>
      <c r="C186" s="46" t="e">
        <v>#N/A</v>
      </c>
      <c r="D186" s="46">
        <v>1.4193707019985605E-3</v>
      </c>
    </row>
    <row r="187" spans="2:4" ht="15" thickBot="1">
      <c r="B187" s="35" t="s">
        <v>971</v>
      </c>
      <c r="C187" s="44">
        <v>1.3870926110540901E-3</v>
      </c>
      <c r="D187" s="44" t="e">
        <v>#N/A</v>
      </c>
    </row>
    <row r="188" spans="2:4" ht="15" thickBot="1">
      <c r="B188" s="35" t="s">
        <v>806</v>
      </c>
      <c r="C188" s="46" t="e">
        <v>#N/A</v>
      </c>
      <c r="D188" s="46">
        <v>9.8776926553625064E-4</v>
      </c>
    </row>
    <row r="189" spans="2:4" ht="15" thickBot="1">
      <c r="B189" s="35" t="s">
        <v>738</v>
      </c>
      <c r="C189" s="44" t="e">
        <v>#N/A</v>
      </c>
      <c r="D189" s="44">
        <v>9.7221291914756272E-4</v>
      </c>
    </row>
    <row r="190" spans="2:4" ht="15" thickBot="1">
      <c r="B190" s="35" t="s">
        <v>584</v>
      </c>
      <c r="C190" s="46">
        <v>9.6983295232137357E-4</v>
      </c>
      <c r="D190" s="46" t="e">
        <v>#N/A</v>
      </c>
    </row>
    <row r="191" spans="2:4" ht="15" thickBot="1">
      <c r="B191" s="35" t="s">
        <v>603</v>
      </c>
      <c r="C191" s="44" t="e">
        <v>#N/A</v>
      </c>
      <c r="D191" s="44">
        <v>9.3402422730560835E-4</v>
      </c>
    </row>
    <row r="192" spans="2:4" ht="15" thickBot="1">
      <c r="B192" s="35" t="s">
        <v>678</v>
      </c>
      <c r="C192" s="46">
        <v>8.5614748014632247E-4</v>
      </c>
      <c r="D192" s="46" t="e">
        <v>#N/A</v>
      </c>
    </row>
    <row r="193" spans="2:4" ht="15" thickBot="1">
      <c r="B193" s="35" t="s">
        <v>708</v>
      </c>
      <c r="C193" s="44" t="e">
        <v>#N/A</v>
      </c>
      <c r="D193" s="44">
        <v>8.3250680016732628E-4</v>
      </c>
    </row>
    <row r="194" spans="2:4" ht="15" thickBot="1">
      <c r="B194" s="35" t="s">
        <v>613</v>
      </c>
      <c r="C194" s="46" t="e">
        <v>#N/A</v>
      </c>
      <c r="D194" s="46">
        <v>5.8760745812762207E-4</v>
      </c>
    </row>
    <row r="195" spans="2:4" ht="15" thickBot="1">
      <c r="B195" s="35" t="s">
        <v>680</v>
      </c>
      <c r="C195" s="44">
        <v>5.8732493037031298E-4</v>
      </c>
      <c r="D195" s="44" t="e">
        <v>#N/A</v>
      </c>
    </row>
    <row r="196" spans="2:4" ht="15" thickBot="1">
      <c r="B196" s="35" t="s">
        <v>972</v>
      </c>
      <c r="C196" s="46">
        <v>5.8597088691667964E-4</v>
      </c>
      <c r="D196" s="46" t="e">
        <v>#N/A</v>
      </c>
    </row>
    <row r="197" spans="2:4" ht="15" thickBot="1">
      <c r="B197" s="35" t="s">
        <v>973</v>
      </c>
      <c r="C197" s="44">
        <v>4.9610923307910712E-4</v>
      </c>
      <c r="D197" s="44" t="e">
        <v>#N/A</v>
      </c>
    </row>
    <row r="198" spans="2:4" ht="15" thickBot="1">
      <c r="B198" s="35" t="s">
        <v>615</v>
      </c>
      <c r="C198" s="46">
        <v>4.7037730205982275E-4</v>
      </c>
      <c r="D198" s="46" t="e">
        <v>#N/A</v>
      </c>
    </row>
    <row r="199" spans="2:4" ht="15" thickBot="1">
      <c r="B199" s="35" t="s">
        <v>974</v>
      </c>
      <c r="C199" s="44">
        <v>4.5795269656749587E-4</v>
      </c>
      <c r="D199" s="45" t="e">
        <v>#N/A</v>
      </c>
    </row>
    <row r="200" spans="2:4" ht="15" thickBot="1">
      <c r="B200" s="35" t="s">
        <v>975</v>
      </c>
      <c r="C200" s="46">
        <v>4.0944959719329871E-4</v>
      </c>
      <c r="D200" s="79" t="e">
        <v>#N/A</v>
      </c>
    </row>
    <row r="201" spans="2:4" ht="15" thickBot="1">
      <c r="B201" s="35" t="s">
        <v>650</v>
      </c>
      <c r="C201" s="44">
        <v>3.9400543651657821E-4</v>
      </c>
      <c r="D201" s="44" t="e">
        <v>#N/A</v>
      </c>
    </row>
    <row r="202" spans="2:4" ht="15" thickBot="1">
      <c r="B202" s="35" t="s">
        <v>733</v>
      </c>
      <c r="C202" s="46" t="e">
        <v>#N/A</v>
      </c>
      <c r="D202" s="46">
        <v>3.351524770594118E-4</v>
      </c>
    </row>
    <row r="203" spans="2:4" ht="15" thickBot="1">
      <c r="B203" s="35" t="s">
        <v>976</v>
      </c>
      <c r="C203" s="44">
        <v>2.736047224736344E-4</v>
      </c>
      <c r="D203" s="44" t="e">
        <v>#N/A</v>
      </c>
    </row>
    <row r="204" spans="2:4" ht="15" thickBot="1">
      <c r="B204" s="35" t="s">
        <v>638</v>
      </c>
      <c r="C204" s="46" t="e">
        <v>#N/A</v>
      </c>
      <c r="D204" s="46">
        <v>2.0368100297932432E-4</v>
      </c>
    </row>
    <row r="205" spans="2:4" ht="15" thickBot="1">
      <c r="B205" s="35" t="s">
        <v>702</v>
      </c>
      <c r="C205" s="44" t="e">
        <v>#N/A</v>
      </c>
      <c r="D205" s="44">
        <v>1.5695221342897883E-4</v>
      </c>
    </row>
    <row r="206" spans="2:4" ht="15" thickBot="1">
      <c r="B206" s="35" t="s">
        <v>589</v>
      </c>
      <c r="C206" s="46" t="e">
        <v>#N/A</v>
      </c>
      <c r="D206" s="46">
        <v>1.5271179634477716E-4</v>
      </c>
    </row>
    <row r="207" spans="2:4" ht="15" thickBot="1">
      <c r="B207" s="35" t="s">
        <v>977</v>
      </c>
      <c r="C207" s="44" t="e">
        <v>#N/A</v>
      </c>
      <c r="D207" s="44">
        <v>1.4821141123384774E-4</v>
      </c>
    </row>
    <row r="208" spans="2:4" ht="15" thickBot="1">
      <c r="B208" s="35" t="s">
        <v>978</v>
      </c>
      <c r="C208" s="46" t="e">
        <v>#N/A</v>
      </c>
      <c r="D208" s="46">
        <v>1.1751490264462518E-4</v>
      </c>
    </row>
    <row r="209" spans="2:4" ht="15" thickBot="1">
      <c r="B209" s="35" t="s">
        <v>979</v>
      </c>
      <c r="C209" s="44" t="e">
        <v>#N/A</v>
      </c>
      <c r="D209" s="44">
        <v>9.7886055809939045E-5</v>
      </c>
    </row>
    <row r="210" spans="2:4" ht="15" thickBot="1">
      <c r="B210" s="35" t="s">
        <v>621</v>
      </c>
      <c r="C210" s="46">
        <v>8.1447659565368597E-5</v>
      </c>
      <c r="D210" s="46" t="e">
        <v>#N/A</v>
      </c>
    </row>
    <row r="211" spans="2:4" ht="15" thickBot="1">
      <c r="B211" s="35" t="s">
        <v>980</v>
      </c>
      <c r="C211" s="44" t="e">
        <v>#N/A</v>
      </c>
      <c r="D211" s="45">
        <v>6.8970120080844084E-5</v>
      </c>
    </row>
    <row r="212" spans="2:4" ht="15" thickBot="1">
      <c r="B212" s="35" t="s">
        <v>756</v>
      </c>
      <c r="C212" s="46" t="e">
        <v>#N/A</v>
      </c>
      <c r="D212" s="79">
        <v>1.4653669258672068E-5</v>
      </c>
    </row>
    <row r="213" spans="2:4" ht="15" thickBot="1">
      <c r="B213" s="35" t="s">
        <v>981</v>
      </c>
      <c r="C213" s="44">
        <v>4.9874345795304849E-6</v>
      </c>
      <c r="D213" s="44" t="e">
        <v>#N/A</v>
      </c>
    </row>
    <row r="214" spans="2:4" ht="15" thickBot="1">
      <c r="B214" s="35" t="s">
        <v>982</v>
      </c>
      <c r="C214" s="46">
        <v>0</v>
      </c>
      <c r="D214" s="46" t="e">
        <v>#N/A</v>
      </c>
    </row>
    <row r="215" spans="2:4" ht="15" thickBot="1">
      <c r="B215" s="35" t="s">
        <v>983</v>
      </c>
      <c r="C215" s="44" t="e">
        <v>#N/A</v>
      </c>
      <c r="D215" s="44">
        <v>0</v>
      </c>
    </row>
    <row r="216" spans="2:4" ht="15" thickBot="1">
      <c r="B216" s="35" t="s">
        <v>984</v>
      </c>
      <c r="C216" s="46" t="e">
        <v>#N/A</v>
      </c>
      <c r="D216" s="46">
        <v>0</v>
      </c>
    </row>
    <row r="217" spans="2:4" ht="15" thickBot="1">
      <c r="B217" s="35" t="s">
        <v>985</v>
      </c>
      <c r="C217" s="44">
        <v>0</v>
      </c>
      <c r="D217" s="44" t="e">
        <v>#N/A</v>
      </c>
    </row>
    <row r="218" spans="2:4" ht="15" thickBot="1">
      <c r="B218" s="35" t="s">
        <v>953</v>
      </c>
      <c r="C218" s="46" t="e">
        <v>#N/A</v>
      </c>
      <c r="D218" s="46">
        <v>0</v>
      </c>
    </row>
    <row r="219" spans="2:4" ht="15" thickBot="1">
      <c r="B219" s="35" t="s">
        <v>986</v>
      </c>
      <c r="C219" s="44">
        <v>0</v>
      </c>
      <c r="D219" s="44" t="e">
        <v>#N/A</v>
      </c>
    </row>
    <row r="220" spans="2:4" ht="15" thickBot="1">
      <c r="B220" s="35" t="s">
        <v>987</v>
      </c>
      <c r="C220" s="46" t="e">
        <v>#N/A</v>
      </c>
      <c r="D220" s="46">
        <v>0</v>
      </c>
    </row>
    <row r="221" spans="2:4" ht="15" thickBot="1">
      <c r="B221" s="35" t="s">
        <v>988</v>
      </c>
      <c r="C221" s="44">
        <v>0</v>
      </c>
      <c r="D221" s="44" t="e">
        <v>#N/A</v>
      </c>
    </row>
    <row r="222" spans="2:4" ht="15" thickBot="1">
      <c r="B222" s="35" t="s">
        <v>989</v>
      </c>
      <c r="C222" s="46">
        <v>0</v>
      </c>
      <c r="D222" s="46" t="e">
        <v>#N/A</v>
      </c>
    </row>
    <row r="226" spans="2:25">
      <c r="B226" s="34" t="s">
        <v>818</v>
      </c>
      <c r="C226" s="34"/>
      <c r="D226" s="34"/>
      <c r="E226" s="34"/>
      <c r="F226" s="34"/>
      <c r="G226" s="34"/>
      <c r="H226" s="34"/>
      <c r="I226" s="34"/>
      <c r="J226" s="34"/>
      <c r="K226" s="34"/>
      <c r="L226" s="34"/>
      <c r="M226" s="34"/>
      <c r="N226" s="47"/>
      <c r="O226" s="47"/>
      <c r="P226" s="39"/>
      <c r="Q226" s="39"/>
      <c r="R226" s="39"/>
      <c r="S226" s="39"/>
      <c r="T226" s="39"/>
      <c r="U226" s="39"/>
      <c r="V226" s="39"/>
      <c r="W226" s="39"/>
      <c r="X226" s="39"/>
      <c r="Y226" s="39"/>
    </row>
  </sheetData>
  <pageMargins left="0.7" right="0.7" top="0.75" bottom="0.75" header="0.3" footer="0.3"/>
  <pageSetup paperSize="9" orientation="portrait" verticalDpi="0"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44EEB-B202-4D31-AA48-3DE60669996F}">
  <sheetPr>
    <tabColor theme="3" tint="0.89999084444715716"/>
  </sheetPr>
  <dimension ref="B2:O42"/>
  <sheetViews>
    <sheetView topLeftCell="A2" zoomScale="85" zoomScaleNormal="85" workbookViewId="0">
      <selection activeCell="D2" sqref="D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990</v>
      </c>
      <c r="D2" s="9" t="s">
        <v>54</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3" spans="2:15">
      <c r="B33" s="7"/>
      <c r="C33" s="7"/>
      <c r="D33" s="7"/>
      <c r="E33" s="7"/>
      <c r="F33" s="7"/>
      <c r="G33" s="7"/>
      <c r="H33" s="7"/>
      <c r="I33" s="7"/>
      <c r="J33" s="7"/>
      <c r="K33" s="7"/>
      <c r="L33" s="7"/>
      <c r="M33" s="7"/>
      <c r="N33" s="7"/>
      <c r="O33" s="7"/>
    </row>
    <row r="34" spans="2:15">
      <c r="B34" s="7"/>
      <c r="C34" s="7"/>
      <c r="D34" s="7"/>
      <c r="E34" s="7"/>
      <c r="F34" s="7"/>
      <c r="G34" s="7"/>
      <c r="H34" s="7"/>
      <c r="I34" s="7"/>
      <c r="J34" s="7"/>
      <c r="K34" s="7"/>
      <c r="L34" s="7"/>
      <c r="M34" s="7"/>
      <c r="N34" s="7"/>
      <c r="O34" s="7"/>
    </row>
    <row r="35" spans="2:15">
      <c r="B35" s="7"/>
      <c r="C35" s="7"/>
      <c r="D35" s="7"/>
      <c r="E35" s="7"/>
      <c r="F35" s="7"/>
      <c r="G35" s="7"/>
      <c r="H35" s="7"/>
      <c r="I35" s="7"/>
      <c r="J35" s="7"/>
      <c r="K35" s="7"/>
      <c r="L35" s="7"/>
      <c r="M35" s="7"/>
      <c r="N35" s="7"/>
      <c r="O35" s="7"/>
    </row>
    <row r="36" spans="2:15">
      <c r="B36" s="7"/>
      <c r="C36" s="7"/>
      <c r="D36" s="7"/>
      <c r="E36" s="7"/>
      <c r="F36" s="7"/>
      <c r="G36" s="7"/>
      <c r="H36" s="7"/>
      <c r="I36" s="7"/>
      <c r="J36" s="7"/>
      <c r="K36" s="7"/>
      <c r="L36" s="7"/>
      <c r="M36" s="7"/>
      <c r="N36" s="7"/>
      <c r="O36" s="7"/>
    </row>
    <row r="37" spans="2:15">
      <c r="B37" s="7"/>
      <c r="C37" s="7"/>
      <c r="D37" s="7"/>
      <c r="E37" s="7"/>
      <c r="F37" s="7"/>
      <c r="G37" s="7"/>
      <c r="H37" s="7"/>
      <c r="I37" s="7"/>
      <c r="J37" s="7"/>
      <c r="K37" s="7"/>
      <c r="L37" s="7"/>
      <c r="M37" s="7"/>
      <c r="N37" s="7"/>
      <c r="O37" s="7"/>
    </row>
    <row r="38" spans="2:15">
      <c r="B38" s="7"/>
      <c r="C38" s="7"/>
      <c r="D38" s="7"/>
      <c r="E38" s="7"/>
      <c r="F38" s="7"/>
      <c r="G38" s="7"/>
      <c r="H38" s="7"/>
      <c r="I38" s="7"/>
      <c r="J38" s="7"/>
      <c r="K38" s="7"/>
      <c r="L38" s="7"/>
      <c r="M38" s="7"/>
      <c r="N38" s="7"/>
      <c r="O38" s="7"/>
    </row>
    <row r="39" spans="2:15">
      <c r="B39" s="7"/>
      <c r="C39" s="7"/>
      <c r="D39" s="7"/>
      <c r="E39" s="7"/>
      <c r="F39" s="7"/>
      <c r="G39" s="7"/>
      <c r="H39" s="7"/>
      <c r="I39" s="7"/>
      <c r="J39" s="7"/>
      <c r="K39" s="7"/>
      <c r="L39" s="7"/>
      <c r="M39" s="7"/>
      <c r="N39" s="7"/>
      <c r="O39" s="7"/>
    </row>
    <row r="40" spans="2:15">
      <c r="B40" s="7"/>
      <c r="C40" s="7"/>
      <c r="D40" s="7"/>
      <c r="E40" s="7"/>
      <c r="F40" s="7"/>
      <c r="G40" s="7"/>
      <c r="H40" s="7"/>
      <c r="I40" s="7"/>
      <c r="J40" s="7"/>
      <c r="K40" s="7"/>
      <c r="L40" s="7"/>
      <c r="M40" s="7"/>
      <c r="N40" s="7"/>
      <c r="O40" s="7"/>
    </row>
    <row r="41" spans="2:15">
      <c r="B41" s="7"/>
      <c r="C41" s="7"/>
      <c r="D41" s="7"/>
      <c r="E41" s="7"/>
      <c r="F41" s="7"/>
      <c r="G41" s="7"/>
      <c r="H41" s="7"/>
      <c r="I41" s="7"/>
      <c r="J41" s="7"/>
      <c r="K41" s="7"/>
      <c r="L41" s="7"/>
      <c r="M41" s="7"/>
      <c r="N41" s="7"/>
      <c r="O41" s="7"/>
    </row>
    <row r="42" spans="2:15">
      <c r="B42" s="7"/>
      <c r="C42" s="7"/>
      <c r="D42" s="7"/>
      <c r="E42" s="7"/>
      <c r="F42" s="7"/>
      <c r="G42" s="7"/>
      <c r="H42" s="7"/>
      <c r="I42" s="7"/>
      <c r="J42" s="7"/>
      <c r="K42" s="7"/>
      <c r="L42" s="7"/>
      <c r="M42" s="7"/>
      <c r="N42" s="7"/>
      <c r="O42" s="7"/>
    </row>
  </sheetData>
  <pageMargins left="0.7" right="0.7" top="0.75" bottom="0.75" header="0.3" footer="0.3"/>
  <pageSetup paperSize="9" orientation="portrait" verticalDpi="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B6385C-A78F-4568-A387-2B6AB21CD39B}">
  <sheetPr>
    <tabColor theme="3" tint="0.89999084444715716"/>
  </sheetPr>
  <dimension ref="B2:Q46"/>
  <sheetViews>
    <sheetView zoomScale="85" zoomScaleNormal="85" workbookViewId="0">
      <selection activeCell="B2" sqref="B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7" ht="21">
      <c r="B2" s="10" t="s">
        <v>991</v>
      </c>
      <c r="D2" s="9" t="s">
        <v>56</v>
      </c>
    </row>
    <row r="5" spans="2:7">
      <c r="B5" s="7"/>
      <c r="C5" s="7"/>
      <c r="D5" s="7"/>
      <c r="E5" s="7"/>
      <c r="F5" s="7"/>
      <c r="G5" s="7"/>
    </row>
    <row r="6" spans="2:7">
      <c r="B6" s="7"/>
      <c r="C6" s="7"/>
      <c r="D6" s="7"/>
      <c r="E6" s="7"/>
      <c r="F6" s="7"/>
      <c r="G6" s="7"/>
    </row>
    <row r="7" spans="2:7">
      <c r="B7" s="7"/>
      <c r="C7" s="7"/>
      <c r="D7" s="7"/>
      <c r="E7" s="7"/>
      <c r="F7" s="7"/>
      <c r="G7" s="7"/>
    </row>
    <row r="8" spans="2:7">
      <c r="B8" s="7"/>
      <c r="C8" s="7"/>
      <c r="D8" s="7"/>
      <c r="E8" s="7"/>
      <c r="F8" s="7"/>
      <c r="G8" s="7"/>
    </row>
    <row r="9" spans="2:7">
      <c r="B9" s="7"/>
      <c r="C9" s="7"/>
      <c r="D9" s="7"/>
      <c r="E9" s="7"/>
      <c r="F9" s="7"/>
      <c r="G9" s="7"/>
    </row>
    <row r="10" spans="2:7">
      <c r="B10" s="7"/>
      <c r="C10" s="7"/>
      <c r="D10" s="7"/>
      <c r="E10" s="7"/>
      <c r="F10" s="7"/>
      <c r="G10" s="7"/>
    </row>
    <row r="11" spans="2:7">
      <c r="B11" s="7"/>
      <c r="C11" s="7"/>
      <c r="D11" s="7"/>
      <c r="E11" s="7"/>
      <c r="F11" s="7"/>
      <c r="G11" s="7"/>
    </row>
    <row r="12" spans="2:7">
      <c r="B12" s="7"/>
      <c r="C12" s="7"/>
      <c r="D12" s="7"/>
      <c r="E12" s="7"/>
      <c r="F12" s="7"/>
      <c r="G12" s="7"/>
    </row>
    <row r="13" spans="2:7">
      <c r="B13" s="7"/>
      <c r="C13" s="7"/>
      <c r="D13" s="7"/>
      <c r="E13" s="7"/>
      <c r="F13" s="7"/>
      <c r="G13" s="7"/>
    </row>
    <row r="14" spans="2:7">
      <c r="B14" s="7"/>
      <c r="C14" s="7"/>
      <c r="D14" s="7"/>
      <c r="E14" s="7"/>
      <c r="F14" s="7"/>
      <c r="G14" s="7"/>
    </row>
    <row r="15" spans="2:7">
      <c r="B15" s="7"/>
      <c r="C15" s="7"/>
      <c r="D15" s="7"/>
      <c r="E15" s="7"/>
      <c r="F15" s="7"/>
      <c r="G15" s="7"/>
    </row>
    <row r="16" spans="2:7">
      <c r="B16" s="7"/>
      <c r="C16" s="7"/>
      <c r="D16" s="7"/>
      <c r="E16" s="7"/>
      <c r="F16" s="7"/>
      <c r="G16" s="7"/>
    </row>
    <row r="17" spans="2:7">
      <c r="B17" s="7"/>
      <c r="C17" s="7"/>
      <c r="D17" s="7"/>
      <c r="E17" s="7"/>
      <c r="F17" s="7"/>
      <c r="G17" s="7"/>
    </row>
    <row r="18" spans="2:7">
      <c r="B18" s="7"/>
      <c r="C18" s="7"/>
      <c r="D18" s="7"/>
      <c r="E18" s="7"/>
      <c r="F18" s="7"/>
      <c r="G18" s="7"/>
    </row>
    <row r="19" spans="2:7">
      <c r="B19" s="7"/>
      <c r="C19" s="7"/>
      <c r="D19" s="7"/>
      <c r="E19" s="7"/>
      <c r="F19" s="7"/>
      <c r="G19" s="7"/>
    </row>
    <row r="20" spans="2:7">
      <c r="B20" s="7"/>
      <c r="C20" s="7"/>
      <c r="D20" s="7"/>
      <c r="E20" s="7"/>
      <c r="F20" s="7"/>
      <c r="G20" s="7"/>
    </row>
    <row r="21" spans="2:7">
      <c r="B21" s="7"/>
      <c r="C21" s="7"/>
      <c r="D21" s="7"/>
      <c r="E21" s="7"/>
      <c r="F21" s="7"/>
      <c r="G21" s="7"/>
    </row>
    <row r="22" spans="2:7">
      <c r="B22" s="7"/>
      <c r="C22" s="7"/>
      <c r="D22" s="7"/>
      <c r="E22" s="7"/>
      <c r="F22" s="7"/>
      <c r="G22" s="7"/>
    </row>
    <row r="23" spans="2:7">
      <c r="B23" s="7"/>
      <c r="C23" s="7"/>
      <c r="D23" s="7"/>
      <c r="E23" s="7"/>
      <c r="F23" s="7"/>
      <c r="G23" s="7"/>
    </row>
    <row r="24" spans="2:7">
      <c r="B24" s="7"/>
      <c r="C24" s="7"/>
      <c r="D24" s="7"/>
      <c r="E24" s="7"/>
      <c r="F24" s="7"/>
      <c r="G24" s="7"/>
    </row>
    <row r="25" spans="2:7">
      <c r="B25" s="7"/>
      <c r="C25" s="7"/>
      <c r="D25" s="7"/>
      <c r="E25" s="7"/>
      <c r="F25" s="7"/>
      <c r="G25" s="7"/>
    </row>
    <row r="26" spans="2:7">
      <c r="B26" s="7"/>
      <c r="C26" s="7"/>
      <c r="D26" s="7"/>
      <c r="E26" s="7"/>
      <c r="F26" s="7"/>
      <c r="G26" s="7"/>
    </row>
    <row r="27" spans="2:7">
      <c r="B27" s="7"/>
      <c r="C27" s="7"/>
      <c r="D27" s="7"/>
      <c r="E27" s="7"/>
      <c r="F27" s="7"/>
      <c r="G27" s="7"/>
    </row>
    <row r="28" spans="2:7">
      <c r="B28" s="7"/>
      <c r="C28" s="7"/>
      <c r="D28" s="7"/>
      <c r="E28" s="7"/>
      <c r="F28" s="7"/>
      <c r="G28" s="7"/>
    </row>
    <row r="29" spans="2:7">
      <c r="B29" s="7"/>
      <c r="C29" s="7"/>
      <c r="D29" s="7"/>
      <c r="E29" s="7"/>
      <c r="F29" s="7"/>
      <c r="G29" s="7"/>
    </row>
    <row r="30" spans="2:7">
      <c r="B30" s="7"/>
      <c r="C30" s="7"/>
      <c r="D30" s="7"/>
      <c r="E30" s="7"/>
      <c r="F30" s="7"/>
      <c r="G30" s="7"/>
    </row>
    <row r="31" spans="2:7">
      <c r="B31" s="7"/>
      <c r="C31" s="7"/>
      <c r="D31" s="7"/>
      <c r="E31" s="7"/>
      <c r="F31" s="7"/>
      <c r="G31" s="7"/>
    </row>
    <row r="32" spans="2:7">
      <c r="B32" s="7"/>
      <c r="C32" s="7"/>
      <c r="D32" s="7"/>
      <c r="E32" s="7"/>
      <c r="F32" s="7"/>
      <c r="G32" s="7"/>
    </row>
    <row r="33" spans="2:17">
      <c r="B33" s="7"/>
      <c r="C33" s="7"/>
      <c r="D33" s="7"/>
      <c r="E33" s="7"/>
      <c r="F33" s="7"/>
      <c r="G33" s="7"/>
    </row>
    <row r="34" spans="2:17">
      <c r="B34" s="7"/>
      <c r="C34" s="7"/>
      <c r="D34" s="7"/>
      <c r="E34" s="7"/>
      <c r="F34" s="7"/>
      <c r="G34" s="7"/>
    </row>
    <row r="35" spans="2:17">
      <c r="B35" s="7"/>
      <c r="C35" s="7"/>
      <c r="D35" s="7"/>
      <c r="E35" s="7"/>
      <c r="F35" s="7"/>
      <c r="G35" s="7"/>
    </row>
    <row r="36" spans="2:17">
      <c r="B36" s="7"/>
      <c r="C36" s="7"/>
      <c r="D36" s="7"/>
      <c r="E36" s="7"/>
      <c r="F36" s="7"/>
      <c r="G36" s="7"/>
    </row>
    <row r="37" spans="2:17">
      <c r="B37" s="7"/>
      <c r="C37" s="7"/>
      <c r="D37" s="7"/>
      <c r="E37" s="7"/>
      <c r="F37" s="7"/>
      <c r="G37" s="7"/>
    </row>
    <row r="38" spans="2:17">
      <c r="B38" s="7"/>
      <c r="C38" s="7"/>
      <c r="D38" s="7"/>
      <c r="E38" s="7"/>
      <c r="F38" s="7"/>
      <c r="G38" s="7"/>
    </row>
    <row r="39" spans="2:17">
      <c r="B39" s="7"/>
      <c r="C39" s="7"/>
      <c r="D39" s="7"/>
      <c r="E39" s="7"/>
      <c r="F39" s="7"/>
      <c r="G39" s="7"/>
    </row>
    <row r="40" spans="2:17">
      <c r="B40" s="7"/>
      <c r="C40" s="7"/>
      <c r="D40" s="7"/>
      <c r="E40" s="7"/>
      <c r="F40" s="7"/>
      <c r="G40" s="7"/>
    </row>
    <row r="41" spans="2:17">
      <c r="B41" s="7"/>
      <c r="C41" s="7"/>
      <c r="D41" s="7"/>
      <c r="E41" s="7"/>
      <c r="F41" s="7"/>
      <c r="G41" s="7"/>
    </row>
    <row r="42" spans="2:17">
      <c r="B42" s="7"/>
      <c r="C42" s="7"/>
      <c r="D42" s="7"/>
      <c r="E42" s="7"/>
      <c r="F42" s="7"/>
      <c r="G42" s="7"/>
    </row>
    <row r="46" spans="2:17">
      <c r="B46" s="34" t="s">
        <v>992</v>
      </c>
      <c r="C46" s="34"/>
      <c r="D46" s="34"/>
      <c r="E46" s="34"/>
      <c r="F46" s="34"/>
      <c r="G46" s="34"/>
      <c r="H46" s="34"/>
      <c r="I46" s="34"/>
      <c r="J46" s="34"/>
      <c r="K46" s="34"/>
      <c r="L46" s="34"/>
      <c r="M46" s="34"/>
      <c r="N46" s="34"/>
      <c r="O46" s="34"/>
      <c r="P46" s="48"/>
      <c r="Q46" s="48"/>
    </row>
  </sheetData>
  <pageMargins left="0.7" right="0.7" top="0.75" bottom="0.75" header="0.3" footer="0.3"/>
  <pageSetup paperSize="9" orientation="portrait" verticalDpi="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3F6600-2482-4361-8229-ADE64AF3DD5A}">
  <sheetPr>
    <tabColor theme="3" tint="0.89999084444715716"/>
  </sheetPr>
  <dimension ref="B2:R46"/>
  <sheetViews>
    <sheetView topLeftCell="A7" zoomScale="85" zoomScaleNormal="85" workbookViewId="0">
      <selection activeCell="M28" sqref="M28"/>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8" ht="21">
      <c r="B2" s="10" t="s">
        <v>993</v>
      </c>
      <c r="D2" s="9" t="s">
        <v>57</v>
      </c>
    </row>
    <row r="5" spans="2:8">
      <c r="B5" s="7"/>
      <c r="C5" s="7"/>
      <c r="D5" s="7"/>
      <c r="E5" s="7"/>
      <c r="F5" s="7"/>
      <c r="G5" s="7"/>
      <c r="H5" s="7"/>
    </row>
    <row r="6" spans="2:8">
      <c r="B6" s="7"/>
      <c r="C6" s="7"/>
      <c r="D6" s="7"/>
      <c r="E6" s="7"/>
      <c r="F6" s="7"/>
      <c r="G6" s="7"/>
      <c r="H6" s="7"/>
    </row>
    <row r="7" spans="2:8">
      <c r="B7" s="7"/>
      <c r="C7" s="7"/>
      <c r="D7" s="7"/>
      <c r="E7" s="7"/>
      <c r="F7" s="7"/>
      <c r="G7" s="7"/>
      <c r="H7" s="7"/>
    </row>
    <row r="8" spans="2:8">
      <c r="B8" s="7"/>
      <c r="C8" s="7"/>
      <c r="D8" s="7"/>
      <c r="E8" s="7"/>
      <c r="F8" s="7"/>
      <c r="G8" s="7"/>
      <c r="H8" s="7"/>
    </row>
    <row r="9" spans="2:8">
      <c r="B9" s="7"/>
      <c r="C9" s="7"/>
      <c r="D9" s="7"/>
      <c r="E9" s="7"/>
      <c r="F9" s="7"/>
      <c r="G9" s="7"/>
      <c r="H9" s="7"/>
    </row>
    <row r="10" spans="2:8">
      <c r="B10" s="7"/>
      <c r="C10" s="7"/>
      <c r="D10" s="7"/>
      <c r="E10" s="7"/>
      <c r="F10" s="7"/>
      <c r="G10" s="7"/>
      <c r="H10" s="7"/>
    </row>
    <row r="11" spans="2:8">
      <c r="B11" s="7"/>
      <c r="C11" s="7"/>
      <c r="D11" s="7"/>
      <c r="E11" s="7"/>
      <c r="F11" s="7"/>
      <c r="G11" s="7"/>
      <c r="H11" s="7"/>
    </row>
    <row r="12" spans="2:8">
      <c r="B12" s="7"/>
      <c r="C12" s="7"/>
      <c r="D12" s="7"/>
      <c r="E12" s="7"/>
      <c r="F12" s="7"/>
      <c r="G12" s="7"/>
      <c r="H12" s="7"/>
    </row>
    <row r="13" spans="2:8">
      <c r="B13" s="7"/>
      <c r="C13" s="7"/>
      <c r="D13" s="7"/>
      <c r="E13" s="7"/>
      <c r="F13" s="7"/>
      <c r="G13" s="7"/>
      <c r="H13" s="7"/>
    </row>
    <row r="14" spans="2:8">
      <c r="B14" s="7"/>
      <c r="C14" s="7"/>
      <c r="D14" s="7"/>
      <c r="E14" s="7"/>
      <c r="F14" s="7"/>
      <c r="G14" s="7"/>
      <c r="H14" s="7"/>
    </row>
    <row r="15" spans="2:8">
      <c r="B15" s="7"/>
      <c r="C15" s="7"/>
      <c r="D15" s="7"/>
      <c r="E15" s="7"/>
      <c r="F15" s="7"/>
      <c r="G15" s="7"/>
      <c r="H15" s="7"/>
    </row>
    <row r="16" spans="2:8">
      <c r="B16" s="7"/>
      <c r="C16" s="7"/>
      <c r="D16" s="7"/>
      <c r="E16" s="7"/>
      <c r="F16" s="7"/>
      <c r="G16" s="7"/>
      <c r="H16" s="7"/>
    </row>
    <row r="17" spans="2:8">
      <c r="B17" s="7"/>
      <c r="C17" s="7"/>
      <c r="D17" s="7"/>
      <c r="E17" s="7"/>
      <c r="F17" s="7"/>
      <c r="G17" s="7"/>
      <c r="H17" s="7"/>
    </row>
    <row r="18" spans="2:8">
      <c r="B18" s="7"/>
      <c r="C18" s="7"/>
      <c r="D18" s="7"/>
      <c r="E18" s="7"/>
      <c r="F18" s="7"/>
      <c r="G18" s="7"/>
      <c r="H18" s="7"/>
    </row>
    <row r="19" spans="2:8">
      <c r="B19" s="7"/>
      <c r="C19" s="7"/>
      <c r="D19" s="7"/>
      <c r="E19" s="7"/>
      <c r="F19" s="7"/>
      <c r="G19" s="7"/>
      <c r="H19" s="7"/>
    </row>
    <row r="20" spans="2:8">
      <c r="B20" s="7"/>
      <c r="C20" s="7"/>
      <c r="D20" s="7"/>
      <c r="E20" s="7"/>
      <c r="F20" s="7"/>
      <c r="G20" s="7"/>
      <c r="H20" s="7"/>
    </row>
    <row r="21" spans="2:8">
      <c r="B21" s="7"/>
      <c r="C21" s="7"/>
      <c r="D21" s="7"/>
      <c r="E21" s="7"/>
      <c r="F21" s="7"/>
      <c r="G21" s="7"/>
      <c r="H21" s="7"/>
    </row>
    <row r="22" spans="2:8">
      <c r="B22" s="7"/>
      <c r="C22" s="7"/>
      <c r="D22" s="7"/>
      <c r="E22" s="7"/>
      <c r="F22" s="7"/>
      <c r="G22" s="7"/>
      <c r="H22" s="7"/>
    </row>
    <row r="23" spans="2:8">
      <c r="B23" s="7"/>
      <c r="C23" s="7"/>
      <c r="D23" s="7"/>
      <c r="E23" s="7"/>
      <c r="F23" s="7"/>
      <c r="G23" s="7"/>
      <c r="H23" s="7"/>
    </row>
    <row r="24" spans="2:8">
      <c r="B24" s="7"/>
      <c r="C24" s="7"/>
      <c r="D24" s="7"/>
      <c r="E24" s="7"/>
      <c r="F24" s="7"/>
      <c r="G24" s="7"/>
      <c r="H24" s="7"/>
    </row>
    <row r="25" spans="2:8">
      <c r="B25" s="7"/>
      <c r="C25" s="7"/>
      <c r="D25" s="7"/>
      <c r="E25" s="7"/>
      <c r="F25" s="7"/>
      <c r="G25" s="7"/>
      <c r="H25" s="7"/>
    </row>
    <row r="26" spans="2:8">
      <c r="B26" s="7"/>
      <c r="C26" s="7"/>
      <c r="D26" s="7"/>
      <c r="E26" s="7"/>
      <c r="F26" s="7"/>
      <c r="G26" s="7"/>
      <c r="H26" s="7"/>
    </row>
    <row r="27" spans="2:8">
      <c r="B27" s="7"/>
      <c r="C27" s="7"/>
      <c r="D27" s="7"/>
      <c r="E27" s="7"/>
      <c r="F27" s="7"/>
      <c r="G27" s="7"/>
      <c r="H27" s="7"/>
    </row>
    <row r="28" spans="2:8">
      <c r="B28" s="7"/>
      <c r="C28" s="7"/>
      <c r="D28" s="7"/>
      <c r="E28" s="7"/>
      <c r="F28" s="7"/>
      <c r="G28" s="7"/>
      <c r="H28" s="7"/>
    </row>
    <row r="29" spans="2:8">
      <c r="B29" s="7"/>
      <c r="C29" s="7"/>
      <c r="D29" s="7"/>
      <c r="E29" s="7"/>
      <c r="F29" s="7"/>
      <c r="G29" s="7"/>
      <c r="H29" s="7"/>
    </row>
    <row r="30" spans="2:8">
      <c r="B30" s="7"/>
      <c r="C30" s="7"/>
      <c r="D30" s="7"/>
      <c r="E30" s="7"/>
      <c r="F30" s="7"/>
      <c r="G30" s="7"/>
      <c r="H30" s="7"/>
    </row>
    <row r="31" spans="2:8">
      <c r="B31" s="7"/>
      <c r="C31" s="7"/>
      <c r="D31" s="7"/>
      <c r="E31" s="7"/>
      <c r="F31" s="7"/>
      <c r="G31" s="7"/>
      <c r="H31" s="7"/>
    </row>
    <row r="32" spans="2:8">
      <c r="B32" s="7"/>
      <c r="C32" s="7"/>
      <c r="D32" s="7"/>
      <c r="E32" s="7"/>
      <c r="F32" s="7"/>
      <c r="G32" s="7"/>
      <c r="H32" s="7"/>
    </row>
    <row r="33" spans="2:18">
      <c r="B33" s="7"/>
      <c r="C33" s="7"/>
      <c r="D33" s="7"/>
      <c r="E33" s="7"/>
      <c r="F33" s="7"/>
      <c r="G33" s="7"/>
      <c r="H33" s="7"/>
    </row>
    <row r="34" spans="2:18">
      <c r="B34" s="7"/>
      <c r="C34" s="7"/>
      <c r="D34" s="7"/>
      <c r="E34" s="7"/>
      <c r="F34" s="7"/>
      <c r="G34" s="7"/>
      <c r="H34" s="7"/>
    </row>
    <row r="35" spans="2:18">
      <c r="B35" s="7"/>
      <c r="C35" s="7"/>
      <c r="D35" s="7"/>
      <c r="E35" s="7"/>
      <c r="F35" s="7"/>
      <c r="G35" s="7"/>
      <c r="H35" s="7"/>
    </row>
    <row r="36" spans="2:18">
      <c r="B36" s="7"/>
      <c r="C36" s="7"/>
      <c r="D36" s="7"/>
      <c r="E36" s="7"/>
      <c r="F36" s="7"/>
      <c r="G36" s="7"/>
      <c r="H36" s="7"/>
    </row>
    <row r="37" spans="2:18">
      <c r="B37" s="7"/>
      <c r="C37" s="7"/>
      <c r="D37" s="7"/>
      <c r="E37" s="7"/>
      <c r="F37" s="7"/>
      <c r="G37" s="7"/>
      <c r="H37" s="7"/>
    </row>
    <row r="38" spans="2:18">
      <c r="B38" s="7"/>
      <c r="C38" s="7"/>
      <c r="D38" s="7"/>
      <c r="E38" s="7"/>
      <c r="F38" s="7"/>
      <c r="G38" s="7"/>
      <c r="H38" s="7"/>
    </row>
    <row r="39" spans="2:18">
      <c r="B39" s="7"/>
      <c r="C39" s="7"/>
      <c r="D39" s="7"/>
      <c r="E39" s="7"/>
      <c r="F39" s="7"/>
      <c r="G39" s="7"/>
      <c r="H39" s="7"/>
    </row>
    <row r="40" spans="2:18">
      <c r="B40" s="7"/>
      <c r="C40" s="7"/>
      <c r="D40" s="7"/>
      <c r="E40" s="7"/>
      <c r="F40" s="7"/>
      <c r="G40" s="7"/>
      <c r="H40" s="7"/>
    </row>
    <row r="44" spans="2:18">
      <c r="B44" s="34" t="s">
        <v>994</v>
      </c>
      <c r="C44" s="34"/>
      <c r="D44" s="34"/>
      <c r="E44" s="34"/>
      <c r="F44" s="34"/>
      <c r="G44" s="34"/>
      <c r="H44" s="34"/>
      <c r="I44" s="34"/>
      <c r="J44" s="34"/>
      <c r="K44" s="34"/>
      <c r="L44" s="34"/>
      <c r="M44" s="34"/>
      <c r="N44" s="34"/>
      <c r="O44" s="34"/>
      <c r="P44" s="48"/>
      <c r="Q44" s="48"/>
    </row>
    <row r="46" spans="2:18">
      <c r="B46" s="34" t="s">
        <v>995</v>
      </c>
      <c r="C46" s="34"/>
      <c r="D46" s="34"/>
      <c r="E46" s="34"/>
      <c r="F46" s="34"/>
      <c r="G46" s="34"/>
      <c r="H46" s="34"/>
      <c r="I46" s="34"/>
      <c r="J46" s="34"/>
      <c r="K46" s="34"/>
      <c r="L46" s="34"/>
      <c r="M46" s="34"/>
      <c r="N46" s="34"/>
      <c r="O46" s="34"/>
      <c r="P46" s="48"/>
      <c r="Q46" s="48"/>
      <c r="R46" s="48"/>
    </row>
  </sheetData>
  <pageMargins left="0.7" right="0.7" top="0.75" bottom="0.75" header="0.3" footer="0.3"/>
  <pageSetup paperSize="9" orientation="portrait" verticalDpi="0"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038F5-48A4-4437-A42E-54D0FA1F2E20}">
  <sheetPr>
    <tabColor theme="3" tint="0.89999084444715716"/>
  </sheetPr>
  <dimension ref="B2:R46"/>
  <sheetViews>
    <sheetView zoomScale="85" zoomScaleNormal="85" workbookViewId="0">
      <selection activeCell="U30" sqref="U30"/>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996</v>
      </c>
      <c r="D2" s="9" t="s">
        <v>58</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3" spans="2:18">
      <c r="B33" s="7"/>
      <c r="C33" s="7"/>
      <c r="D33" s="7"/>
      <c r="E33" s="7"/>
      <c r="F33" s="7"/>
      <c r="G33" s="7"/>
      <c r="H33" s="7"/>
      <c r="I33" s="7"/>
      <c r="J33" s="7"/>
      <c r="K33" s="7"/>
      <c r="L33" s="7"/>
      <c r="M33" s="7"/>
      <c r="N33" s="7"/>
      <c r="O33" s="7"/>
    </row>
    <row r="34" spans="2:18">
      <c r="B34" s="7"/>
      <c r="C34" s="7"/>
      <c r="D34" s="7"/>
      <c r="E34" s="7"/>
      <c r="F34" s="7"/>
      <c r="G34" s="7"/>
      <c r="H34" s="7"/>
      <c r="I34" s="7"/>
      <c r="J34" s="7"/>
      <c r="K34" s="7"/>
      <c r="L34" s="7"/>
      <c r="M34" s="7"/>
      <c r="N34" s="7"/>
      <c r="O34" s="7"/>
    </row>
    <row r="35" spans="2:18">
      <c r="B35" s="7"/>
      <c r="C35" s="7"/>
      <c r="D35" s="7"/>
      <c r="E35" s="7"/>
      <c r="F35" s="7"/>
      <c r="G35" s="7"/>
      <c r="H35" s="7"/>
      <c r="I35" s="7"/>
      <c r="J35" s="7"/>
      <c r="K35" s="7"/>
      <c r="L35" s="7"/>
      <c r="M35" s="7"/>
      <c r="N35" s="7"/>
      <c r="O35" s="7"/>
    </row>
    <row r="36" spans="2:18">
      <c r="B36" s="7"/>
      <c r="C36" s="7"/>
      <c r="D36" s="7"/>
      <c r="E36" s="7"/>
      <c r="F36" s="7"/>
      <c r="G36" s="7"/>
      <c r="H36" s="7"/>
      <c r="I36" s="7"/>
      <c r="J36" s="7"/>
      <c r="K36" s="7"/>
      <c r="L36" s="7"/>
      <c r="M36" s="7"/>
      <c r="N36" s="7"/>
      <c r="O36" s="7"/>
    </row>
    <row r="37" spans="2:18">
      <c r="B37" s="7"/>
      <c r="C37" s="7"/>
      <c r="D37" s="7"/>
      <c r="E37" s="7"/>
      <c r="F37" s="7"/>
      <c r="G37" s="7"/>
      <c r="H37" s="7"/>
      <c r="I37" s="7"/>
      <c r="J37" s="7"/>
      <c r="K37" s="7"/>
      <c r="L37" s="7"/>
      <c r="M37" s="7"/>
      <c r="N37" s="7"/>
      <c r="O37" s="7"/>
    </row>
    <row r="38" spans="2:18">
      <c r="B38" s="7"/>
      <c r="C38" s="7"/>
      <c r="D38" s="7"/>
      <c r="E38" s="7"/>
      <c r="F38" s="7"/>
      <c r="G38" s="7"/>
      <c r="H38" s="7"/>
      <c r="I38" s="7"/>
      <c r="J38" s="7"/>
      <c r="K38" s="7"/>
      <c r="L38" s="7"/>
      <c r="M38" s="7"/>
      <c r="N38" s="7"/>
      <c r="O38" s="7"/>
    </row>
    <row r="39" spans="2:18">
      <c r="B39" s="7"/>
      <c r="C39" s="7"/>
      <c r="D39" s="7"/>
      <c r="E39" s="7"/>
      <c r="F39" s="7"/>
      <c r="G39" s="7"/>
      <c r="H39" s="7"/>
      <c r="I39" s="7"/>
      <c r="J39" s="7"/>
      <c r="K39" s="7"/>
      <c r="L39" s="7"/>
      <c r="M39" s="7"/>
      <c r="N39" s="7"/>
      <c r="O39" s="7"/>
    </row>
    <row r="40" spans="2:18">
      <c r="B40" s="7"/>
      <c r="C40" s="7"/>
      <c r="D40" s="7"/>
      <c r="E40" s="7"/>
      <c r="F40" s="7"/>
      <c r="G40" s="7"/>
      <c r="H40" s="7"/>
      <c r="I40" s="7"/>
      <c r="J40" s="7"/>
      <c r="K40" s="7"/>
      <c r="L40" s="7"/>
      <c r="M40" s="7"/>
      <c r="N40" s="7"/>
      <c r="O40" s="7"/>
    </row>
    <row r="41" spans="2:18">
      <c r="B41" s="7"/>
      <c r="C41" s="7"/>
      <c r="D41" s="7"/>
      <c r="E41" s="7"/>
      <c r="F41" s="7"/>
      <c r="G41" s="7"/>
      <c r="H41" s="7"/>
      <c r="I41" s="7"/>
      <c r="J41" s="7"/>
      <c r="K41" s="7"/>
      <c r="L41" s="7"/>
      <c r="M41" s="7"/>
      <c r="N41" s="7"/>
      <c r="O41" s="7"/>
    </row>
    <row r="42" spans="2:18">
      <c r="B42" s="7"/>
      <c r="C42" s="7"/>
      <c r="D42" s="7"/>
      <c r="E42" s="7"/>
      <c r="F42" s="7"/>
      <c r="G42" s="7"/>
      <c r="H42" s="7"/>
      <c r="I42" s="7"/>
      <c r="J42" s="7"/>
      <c r="K42" s="7"/>
      <c r="L42" s="7"/>
      <c r="M42" s="7"/>
      <c r="N42" s="7"/>
      <c r="O42" s="7"/>
    </row>
    <row r="46" spans="2:18">
      <c r="B46" s="34" t="s">
        <v>995</v>
      </c>
      <c r="C46" s="34"/>
      <c r="D46" s="34"/>
      <c r="E46" s="34"/>
      <c r="F46" s="34"/>
      <c r="G46" s="34"/>
      <c r="H46" s="34"/>
      <c r="I46" s="34"/>
      <c r="J46" s="34"/>
      <c r="K46" s="34"/>
      <c r="L46" s="34"/>
      <c r="M46" s="34"/>
      <c r="N46" s="34"/>
      <c r="O46" s="34"/>
      <c r="P46" s="48"/>
      <c r="Q46" s="48"/>
      <c r="R46" s="48"/>
    </row>
  </sheetData>
  <pageMargins left="0.7" right="0.7" top="0.75" bottom="0.75" header="0.3" footer="0.3"/>
  <pageSetup paperSize="9" orientation="portrait"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7A138-73D4-4A6C-84D4-4EC244A83F70}">
  <sheetPr>
    <tabColor theme="3" tint="0.89999084444715716"/>
  </sheetPr>
  <dimension ref="B2:U14"/>
  <sheetViews>
    <sheetView zoomScale="85" zoomScaleNormal="85" workbookViewId="0">
      <selection activeCell="O47" sqref="O47"/>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21" ht="21">
      <c r="B2" s="10" t="s">
        <v>997</v>
      </c>
      <c r="D2" s="9" t="s">
        <v>59</v>
      </c>
    </row>
    <row r="5" spans="2:21">
      <c r="B5" s="7"/>
      <c r="C5" s="7"/>
      <c r="D5" s="7"/>
      <c r="E5" s="7"/>
      <c r="F5" s="7"/>
      <c r="G5" s="7"/>
      <c r="H5" s="7"/>
      <c r="I5" s="7"/>
      <c r="J5" s="7"/>
      <c r="K5" s="7"/>
      <c r="L5" s="7"/>
      <c r="M5" s="7"/>
      <c r="N5" s="7"/>
      <c r="O5" s="7"/>
    </row>
    <row r="6" spans="2:21">
      <c r="B6" s="7"/>
      <c r="C6" s="7"/>
      <c r="D6" s="7"/>
      <c r="E6" s="7"/>
      <c r="F6" s="7"/>
      <c r="G6" s="7"/>
      <c r="H6" s="7"/>
      <c r="I6" s="7"/>
      <c r="J6" s="7"/>
      <c r="K6" s="7"/>
      <c r="L6" s="7"/>
      <c r="M6" s="7"/>
      <c r="N6" s="7"/>
      <c r="O6" s="7"/>
    </row>
    <row r="7" spans="2:21">
      <c r="B7" s="7"/>
      <c r="C7" s="7"/>
      <c r="D7" s="7"/>
      <c r="E7" s="7"/>
      <c r="F7" s="7"/>
      <c r="G7" s="7"/>
      <c r="H7" s="7"/>
      <c r="I7" s="7"/>
      <c r="J7" s="7"/>
      <c r="K7" s="7"/>
      <c r="L7" s="7"/>
      <c r="M7" s="7"/>
      <c r="N7" s="7"/>
      <c r="O7" s="7"/>
    </row>
    <row r="8" spans="2:21">
      <c r="B8" s="7"/>
      <c r="C8" s="7"/>
      <c r="D8" s="7"/>
      <c r="E8" s="7"/>
      <c r="F8" s="7"/>
      <c r="G8" s="7"/>
      <c r="H8" s="7"/>
      <c r="I8" s="7"/>
      <c r="J8" s="7"/>
      <c r="K8" s="7"/>
      <c r="L8" s="7"/>
      <c r="M8" s="7"/>
      <c r="N8" s="7"/>
      <c r="O8" s="7"/>
    </row>
    <row r="9" spans="2:21">
      <c r="B9" s="7"/>
      <c r="C9" s="7"/>
      <c r="D9" s="7"/>
      <c r="E9" s="7"/>
      <c r="F9" s="7"/>
      <c r="G9" s="7"/>
      <c r="H9" s="7"/>
      <c r="I9" s="7"/>
      <c r="J9" s="7"/>
      <c r="K9" s="7"/>
      <c r="L9" s="7"/>
      <c r="M9" s="7"/>
      <c r="N9" s="7"/>
      <c r="O9" s="7"/>
    </row>
    <row r="10" spans="2:21">
      <c r="B10" s="7"/>
      <c r="C10" s="7"/>
      <c r="D10" s="7"/>
      <c r="E10" s="7"/>
      <c r="F10" s="7"/>
      <c r="G10" s="7"/>
      <c r="H10" s="7"/>
      <c r="I10" s="7"/>
      <c r="J10" s="7"/>
      <c r="K10" s="7"/>
      <c r="L10" s="7"/>
      <c r="M10" s="7"/>
      <c r="N10" s="7"/>
      <c r="O10" s="7"/>
    </row>
    <row r="14" spans="2:21">
      <c r="B14" s="34" t="s">
        <v>998</v>
      </c>
      <c r="C14" s="34"/>
      <c r="D14" s="34"/>
      <c r="E14" s="34"/>
      <c r="F14" s="34"/>
      <c r="G14" s="34"/>
      <c r="H14" s="34"/>
      <c r="I14" s="34"/>
      <c r="J14" s="34"/>
      <c r="K14" s="34"/>
      <c r="L14" s="34"/>
      <c r="M14" s="34"/>
      <c r="N14" s="34"/>
      <c r="O14" s="34"/>
      <c r="P14" s="48"/>
      <c r="Q14" s="48"/>
      <c r="R14" s="48"/>
      <c r="S14" s="48"/>
      <c r="T14" s="48"/>
      <c r="U14" s="48"/>
    </row>
  </sheetData>
  <pageMargins left="0.7" right="0.7" top="0.75" bottom="0.75" header="0.3" footer="0.3"/>
  <pageSetup paperSize="9" orientation="portrait" verticalDpi="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080604-796C-4CF4-9E5E-5181E3051C5F}">
  <sheetPr>
    <tabColor theme="3" tint="0.89999084444715716"/>
  </sheetPr>
  <dimension ref="B2:U46"/>
  <sheetViews>
    <sheetView zoomScale="85" zoomScaleNormal="85" workbookViewId="0">
      <selection activeCell="B2" sqref="B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999</v>
      </c>
      <c r="D2" s="9" t="s">
        <v>60</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3" spans="2:21">
      <c r="B33" s="7"/>
      <c r="C33" s="7"/>
      <c r="D33" s="7"/>
      <c r="E33" s="7"/>
      <c r="F33" s="7"/>
      <c r="G33" s="7"/>
      <c r="H33" s="7"/>
      <c r="I33" s="7"/>
      <c r="J33" s="7"/>
      <c r="K33" s="7"/>
      <c r="L33" s="7"/>
      <c r="M33" s="7"/>
      <c r="N33" s="7"/>
      <c r="O33" s="7"/>
    </row>
    <row r="34" spans="2:21">
      <c r="B34" s="7"/>
      <c r="C34" s="7"/>
      <c r="D34" s="7"/>
      <c r="E34" s="7"/>
      <c r="F34" s="7"/>
      <c r="G34" s="7"/>
      <c r="H34" s="7"/>
      <c r="I34" s="7"/>
      <c r="J34" s="7"/>
      <c r="K34" s="7"/>
      <c r="L34" s="7"/>
      <c r="M34" s="7"/>
      <c r="N34" s="7"/>
      <c r="O34" s="7"/>
    </row>
    <row r="35" spans="2:21">
      <c r="B35" s="7"/>
      <c r="C35" s="7"/>
      <c r="D35" s="7"/>
      <c r="E35" s="7"/>
      <c r="F35" s="7"/>
      <c r="G35" s="7"/>
      <c r="H35" s="7"/>
      <c r="I35" s="7"/>
      <c r="J35" s="7"/>
      <c r="K35" s="7"/>
      <c r="L35" s="7"/>
      <c r="M35" s="7"/>
      <c r="N35" s="7"/>
      <c r="O35" s="7"/>
    </row>
    <row r="36" spans="2:21">
      <c r="B36" s="7"/>
      <c r="C36" s="7"/>
      <c r="D36" s="7"/>
      <c r="E36" s="7"/>
      <c r="F36" s="7"/>
      <c r="G36" s="7"/>
      <c r="H36" s="7"/>
      <c r="I36" s="7"/>
      <c r="J36" s="7"/>
      <c r="K36" s="7"/>
      <c r="L36" s="7"/>
      <c r="M36" s="7"/>
      <c r="N36" s="7"/>
      <c r="O36" s="7"/>
    </row>
    <row r="37" spans="2:21">
      <c r="B37" s="7"/>
      <c r="C37" s="7"/>
      <c r="D37" s="7"/>
      <c r="E37" s="7"/>
      <c r="F37" s="7"/>
      <c r="G37" s="7"/>
      <c r="H37" s="7"/>
      <c r="I37" s="7"/>
      <c r="J37" s="7"/>
      <c r="K37" s="7"/>
      <c r="L37" s="7"/>
      <c r="M37" s="7"/>
      <c r="N37" s="7"/>
      <c r="O37" s="7"/>
    </row>
    <row r="38" spans="2:21">
      <c r="B38" s="7"/>
      <c r="C38" s="7"/>
      <c r="D38" s="7"/>
      <c r="E38" s="7"/>
      <c r="F38" s="7"/>
      <c r="G38" s="7"/>
      <c r="H38" s="7"/>
      <c r="I38" s="7"/>
      <c r="J38" s="7"/>
      <c r="K38" s="7"/>
      <c r="L38" s="7"/>
      <c r="M38" s="7"/>
      <c r="N38" s="7"/>
      <c r="O38" s="7"/>
    </row>
    <row r="39" spans="2:21">
      <c r="B39" s="7"/>
      <c r="C39" s="7"/>
      <c r="D39" s="7"/>
      <c r="E39" s="7"/>
      <c r="F39" s="7"/>
      <c r="G39" s="7"/>
      <c r="H39" s="7"/>
      <c r="I39" s="7"/>
      <c r="J39" s="7"/>
      <c r="K39" s="7"/>
      <c r="L39" s="7"/>
      <c r="M39" s="7"/>
      <c r="N39" s="7"/>
      <c r="O39" s="7"/>
    </row>
    <row r="40" spans="2:21">
      <c r="B40" s="7"/>
      <c r="C40" s="7"/>
      <c r="D40" s="7"/>
      <c r="E40" s="7"/>
      <c r="F40" s="7"/>
      <c r="G40" s="7"/>
      <c r="H40" s="7"/>
      <c r="I40" s="7"/>
      <c r="J40" s="7"/>
      <c r="K40" s="7"/>
      <c r="L40" s="7"/>
      <c r="M40" s="7"/>
      <c r="N40" s="7"/>
      <c r="O40" s="7"/>
    </row>
    <row r="41" spans="2:21">
      <c r="B41" s="7"/>
      <c r="C41" s="7"/>
      <c r="D41" s="7"/>
      <c r="E41" s="7"/>
      <c r="F41" s="7"/>
      <c r="G41" s="7"/>
      <c r="H41" s="7"/>
      <c r="I41" s="7"/>
      <c r="J41" s="7"/>
      <c r="K41" s="7"/>
      <c r="L41" s="7"/>
      <c r="M41" s="7"/>
      <c r="N41" s="7"/>
      <c r="O41" s="7"/>
    </row>
    <row r="42" spans="2:21">
      <c r="B42" s="7"/>
      <c r="C42" s="7"/>
      <c r="D42" s="7"/>
      <c r="E42" s="7"/>
      <c r="F42" s="7"/>
      <c r="G42" s="7"/>
      <c r="H42" s="7"/>
      <c r="I42" s="7"/>
      <c r="J42" s="7"/>
      <c r="K42" s="7"/>
      <c r="L42" s="7"/>
      <c r="M42" s="7"/>
      <c r="N42" s="7"/>
      <c r="O42" s="7"/>
    </row>
    <row r="46" spans="2:21">
      <c r="B46" s="34" t="s">
        <v>998</v>
      </c>
      <c r="C46" s="34"/>
      <c r="D46" s="34"/>
      <c r="E46" s="34"/>
      <c r="F46" s="34"/>
      <c r="G46" s="34"/>
      <c r="H46" s="34"/>
      <c r="I46" s="34"/>
      <c r="J46" s="34"/>
      <c r="K46" s="34"/>
      <c r="L46" s="34"/>
      <c r="M46" s="34"/>
      <c r="N46" s="34"/>
      <c r="O46" s="34"/>
      <c r="P46" s="48"/>
      <c r="Q46" s="48"/>
      <c r="R46" s="48"/>
      <c r="S46" s="48"/>
      <c r="T46" s="48"/>
      <c r="U46" s="48"/>
    </row>
  </sheetData>
  <pageMargins left="0.7" right="0.7" top="0.75" bottom="0.75" header="0.3" footer="0.3"/>
  <pageSetup paperSize="9" orientation="portrait" verticalDpi="0"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F4212-282D-4992-916D-232F7B043D44}">
  <sheetPr>
    <tabColor theme="3" tint="0.89999084444715716"/>
  </sheetPr>
  <dimension ref="B2:O33"/>
  <sheetViews>
    <sheetView zoomScale="85" zoomScaleNormal="85" workbookViewId="0">
      <selection activeCell="D2" sqref="D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1000</v>
      </c>
      <c r="D2" s="9" t="s">
        <v>61</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1" spans="2:15">
      <c r="B31" s="7"/>
      <c r="C31" s="7"/>
      <c r="D31" s="7"/>
      <c r="E31" s="7"/>
      <c r="F31" s="7"/>
      <c r="G31" s="7"/>
      <c r="H31" s="7"/>
      <c r="I31" s="7"/>
      <c r="J31" s="7"/>
      <c r="K31" s="7"/>
      <c r="L31" s="7"/>
      <c r="M31" s="7"/>
      <c r="N31" s="7"/>
      <c r="O31" s="7"/>
    </row>
    <row r="32" spans="2:15">
      <c r="B32" s="7"/>
      <c r="C32" s="7"/>
      <c r="D32" s="7"/>
      <c r="E32" s="7"/>
      <c r="F32" s="7"/>
      <c r="G32" s="7"/>
      <c r="H32" s="7"/>
      <c r="I32" s="7"/>
      <c r="J32" s="7"/>
      <c r="K32" s="7"/>
      <c r="L32" s="7"/>
      <c r="M32" s="7"/>
      <c r="N32" s="7"/>
      <c r="O32" s="7"/>
    </row>
    <row r="33" spans="2:15">
      <c r="B33" s="7"/>
      <c r="C33" s="7"/>
      <c r="D33" s="7"/>
      <c r="E33" s="7"/>
      <c r="F33" s="7"/>
      <c r="G33" s="7"/>
      <c r="H33" s="7"/>
      <c r="I33" s="7"/>
      <c r="J33" s="7"/>
      <c r="K33" s="7"/>
      <c r="L33" s="7"/>
      <c r="M33" s="7"/>
      <c r="N33" s="7"/>
      <c r="O33" s="7"/>
    </row>
  </sheetData>
  <pageMargins left="0.7" right="0.7" top="0.75" bottom="0.75" header="0.3" footer="0.3"/>
  <pageSetup paperSize="9" orientation="portrait" verticalDpi="0"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FE3053-1990-435C-B9E3-A73984D5C514}">
  <sheetPr>
    <tabColor theme="3" tint="0.89999084444715716"/>
  </sheetPr>
  <dimension ref="B2:Y72"/>
  <sheetViews>
    <sheetView topLeftCell="A2" zoomScale="85" zoomScaleNormal="85" workbookViewId="0">
      <selection activeCell="B31" sqref="B31"/>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1001</v>
      </c>
      <c r="D2" s="9" t="s">
        <v>62</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31" spans="2:15" ht="21">
      <c r="B31" s="10" t="s">
        <v>1002</v>
      </c>
      <c r="D31" s="9" t="s">
        <v>63</v>
      </c>
    </row>
    <row r="34" spans="2:15">
      <c r="B34" s="7"/>
      <c r="C34" s="7"/>
      <c r="D34" s="7"/>
      <c r="E34" s="7"/>
      <c r="F34" s="7"/>
      <c r="G34" s="7"/>
      <c r="H34" s="7"/>
      <c r="I34" s="7"/>
      <c r="J34" s="7"/>
      <c r="K34" s="7"/>
      <c r="L34" s="7"/>
      <c r="M34" s="7"/>
      <c r="N34" s="7"/>
      <c r="O34" s="7"/>
    </row>
    <row r="35" spans="2:15">
      <c r="B35" s="7"/>
      <c r="C35" s="7"/>
      <c r="D35" s="7"/>
      <c r="E35" s="7"/>
      <c r="F35" s="7"/>
      <c r="G35" s="7"/>
      <c r="H35" s="7"/>
      <c r="I35" s="7"/>
      <c r="J35" s="7"/>
      <c r="K35" s="7"/>
      <c r="L35" s="7"/>
      <c r="M35" s="7"/>
      <c r="N35" s="7"/>
      <c r="O35" s="7"/>
    </row>
    <row r="36" spans="2:15">
      <c r="B36" s="7"/>
      <c r="C36" s="7"/>
      <c r="D36" s="7"/>
      <c r="E36" s="7"/>
      <c r="F36" s="7"/>
      <c r="G36" s="7"/>
      <c r="H36" s="7"/>
      <c r="I36" s="7"/>
      <c r="J36" s="7"/>
      <c r="K36" s="7"/>
      <c r="L36" s="7"/>
      <c r="M36" s="7"/>
      <c r="N36" s="7"/>
      <c r="O36" s="7"/>
    </row>
    <row r="37" spans="2:15">
      <c r="B37" s="7"/>
      <c r="C37" s="7"/>
      <c r="D37" s="7"/>
      <c r="E37" s="7"/>
      <c r="F37" s="7"/>
      <c r="G37" s="7"/>
      <c r="H37" s="7"/>
      <c r="I37" s="7"/>
      <c r="J37" s="7"/>
      <c r="K37" s="7"/>
      <c r="L37" s="7"/>
      <c r="M37" s="7"/>
      <c r="N37" s="7"/>
      <c r="O37" s="7"/>
    </row>
    <row r="38" spans="2:15">
      <c r="B38" s="7"/>
      <c r="C38" s="7"/>
      <c r="D38" s="7"/>
      <c r="E38" s="7"/>
      <c r="F38" s="7"/>
      <c r="G38" s="7"/>
      <c r="H38" s="7"/>
      <c r="I38" s="7"/>
      <c r="J38" s="7"/>
      <c r="K38" s="7"/>
      <c r="L38" s="7"/>
      <c r="M38" s="7"/>
      <c r="N38" s="7"/>
      <c r="O38" s="7"/>
    </row>
    <row r="39" spans="2:15">
      <c r="B39" s="7"/>
      <c r="C39" s="7"/>
      <c r="D39" s="7"/>
      <c r="E39" s="7"/>
      <c r="F39" s="7"/>
      <c r="G39" s="7"/>
      <c r="H39" s="7"/>
      <c r="I39" s="7"/>
      <c r="J39" s="7"/>
      <c r="K39" s="7"/>
      <c r="L39" s="7"/>
      <c r="M39" s="7"/>
      <c r="N39" s="7"/>
      <c r="O39" s="7"/>
    </row>
    <row r="40" spans="2:15">
      <c r="B40" s="7"/>
      <c r="C40" s="7"/>
      <c r="D40" s="7"/>
      <c r="E40" s="7"/>
      <c r="F40" s="7"/>
      <c r="G40" s="7"/>
      <c r="H40" s="7"/>
      <c r="I40" s="7"/>
      <c r="J40" s="7"/>
      <c r="K40" s="7"/>
      <c r="L40" s="7"/>
      <c r="M40" s="7"/>
      <c r="N40" s="7"/>
      <c r="O40" s="7"/>
    </row>
    <row r="41" spans="2:15">
      <c r="B41" s="7"/>
      <c r="C41" s="7"/>
      <c r="D41" s="7"/>
      <c r="E41" s="7"/>
      <c r="F41" s="7"/>
      <c r="G41" s="7"/>
      <c r="H41" s="7"/>
      <c r="I41" s="7"/>
      <c r="J41" s="7"/>
      <c r="K41" s="7"/>
      <c r="L41" s="7"/>
      <c r="M41" s="7"/>
      <c r="N41" s="7"/>
      <c r="O41" s="7"/>
    </row>
    <row r="42" spans="2:15">
      <c r="B42" s="7"/>
      <c r="C42" s="7"/>
      <c r="D42" s="7"/>
      <c r="E42" s="7"/>
      <c r="F42" s="7"/>
      <c r="G42" s="7"/>
      <c r="H42" s="7"/>
      <c r="I42" s="7"/>
      <c r="J42" s="7"/>
      <c r="K42" s="7"/>
      <c r="L42" s="7"/>
      <c r="M42" s="7"/>
      <c r="N42" s="7"/>
      <c r="O42" s="7"/>
    </row>
    <row r="43" spans="2:15">
      <c r="B43" s="7"/>
      <c r="C43" s="7"/>
      <c r="D43" s="7"/>
      <c r="E43" s="7"/>
      <c r="F43" s="7"/>
      <c r="G43" s="7"/>
      <c r="H43" s="7"/>
      <c r="I43" s="7"/>
      <c r="J43" s="7"/>
      <c r="K43" s="7"/>
      <c r="L43" s="7"/>
      <c r="M43" s="7"/>
      <c r="N43" s="7"/>
      <c r="O43" s="7"/>
    </row>
    <row r="44" spans="2:15">
      <c r="B44" s="7"/>
      <c r="C44" s="7"/>
      <c r="D44" s="7"/>
      <c r="E44" s="7"/>
      <c r="F44" s="7"/>
      <c r="G44" s="7"/>
      <c r="H44" s="7"/>
      <c r="I44" s="7"/>
      <c r="J44" s="7"/>
      <c r="K44" s="7"/>
      <c r="L44" s="7"/>
      <c r="M44" s="7"/>
      <c r="N44" s="7"/>
      <c r="O44" s="7"/>
    </row>
    <row r="45" spans="2:15">
      <c r="B45" s="7"/>
      <c r="C45" s="7"/>
      <c r="D45" s="7"/>
      <c r="E45" s="7"/>
      <c r="F45" s="7"/>
      <c r="G45" s="7"/>
      <c r="H45" s="7"/>
      <c r="I45" s="7"/>
      <c r="J45" s="7"/>
      <c r="K45" s="7"/>
      <c r="L45" s="7"/>
      <c r="M45" s="7"/>
      <c r="N45" s="7"/>
      <c r="O45" s="7"/>
    </row>
    <row r="46" spans="2:15">
      <c r="B46" s="7"/>
      <c r="C46" s="7"/>
      <c r="D46" s="7"/>
      <c r="E46" s="7"/>
      <c r="F46" s="7"/>
      <c r="G46" s="7"/>
      <c r="H46" s="7"/>
      <c r="I46" s="7"/>
      <c r="J46" s="7"/>
      <c r="K46" s="7"/>
      <c r="L46" s="7"/>
      <c r="M46" s="7"/>
      <c r="N46" s="7"/>
      <c r="O46" s="7"/>
    </row>
    <row r="47" spans="2:15">
      <c r="B47" s="7"/>
      <c r="C47" s="7"/>
      <c r="D47" s="7"/>
      <c r="E47" s="7"/>
      <c r="F47" s="7"/>
      <c r="G47" s="7"/>
      <c r="H47" s="7"/>
      <c r="I47" s="7"/>
      <c r="J47" s="7"/>
      <c r="K47" s="7"/>
      <c r="L47" s="7"/>
      <c r="M47" s="7"/>
      <c r="N47" s="7"/>
      <c r="O47" s="7"/>
    </row>
    <row r="48" spans="2:15">
      <c r="B48" s="7"/>
      <c r="C48" s="7"/>
      <c r="D48" s="7"/>
      <c r="E48" s="7"/>
      <c r="F48" s="7"/>
      <c r="G48" s="7"/>
      <c r="H48" s="7"/>
      <c r="I48" s="7"/>
      <c r="J48" s="7"/>
      <c r="K48" s="7"/>
      <c r="L48" s="7"/>
      <c r="M48" s="7"/>
      <c r="N48" s="7"/>
      <c r="O48" s="7"/>
    </row>
    <row r="49" spans="2:15">
      <c r="B49" s="7"/>
      <c r="C49" s="7"/>
      <c r="D49" s="7"/>
      <c r="E49" s="7"/>
      <c r="F49" s="7"/>
      <c r="G49" s="7"/>
      <c r="H49" s="7"/>
      <c r="I49" s="7"/>
      <c r="J49" s="7"/>
      <c r="K49" s="7"/>
      <c r="L49" s="7"/>
      <c r="M49" s="7"/>
      <c r="N49" s="7"/>
      <c r="O49" s="7"/>
    </row>
    <row r="50" spans="2:15">
      <c r="B50" s="7"/>
      <c r="C50" s="7"/>
      <c r="D50" s="7"/>
      <c r="E50" s="7"/>
      <c r="F50" s="7"/>
      <c r="G50" s="7"/>
      <c r="H50" s="7"/>
      <c r="I50" s="7"/>
      <c r="J50" s="7"/>
      <c r="K50" s="7"/>
      <c r="L50" s="7"/>
      <c r="M50" s="7"/>
      <c r="N50" s="7"/>
      <c r="O50" s="7"/>
    </row>
    <row r="51" spans="2:15">
      <c r="B51" s="7"/>
      <c r="C51" s="7"/>
      <c r="D51" s="7"/>
      <c r="E51" s="7"/>
      <c r="F51" s="7"/>
      <c r="G51" s="7"/>
      <c r="H51" s="7"/>
      <c r="I51" s="7"/>
      <c r="J51" s="7"/>
      <c r="K51" s="7"/>
      <c r="L51" s="7"/>
      <c r="M51" s="7"/>
      <c r="N51" s="7"/>
      <c r="O51" s="7"/>
    </row>
    <row r="52" spans="2:15">
      <c r="B52" s="7"/>
      <c r="C52" s="7"/>
      <c r="D52" s="7"/>
      <c r="E52" s="7"/>
      <c r="F52" s="7"/>
      <c r="G52" s="7"/>
      <c r="H52" s="7"/>
      <c r="I52" s="7"/>
      <c r="J52" s="7"/>
      <c r="K52" s="7"/>
      <c r="L52" s="7"/>
      <c r="M52" s="7"/>
      <c r="N52" s="7"/>
      <c r="O52" s="7"/>
    </row>
    <row r="53" spans="2:15">
      <c r="B53" s="7"/>
      <c r="C53" s="7"/>
      <c r="D53" s="7"/>
      <c r="E53" s="7"/>
      <c r="F53" s="7"/>
      <c r="G53" s="7"/>
      <c r="H53" s="7"/>
      <c r="I53" s="7"/>
      <c r="J53" s="7"/>
      <c r="K53" s="7"/>
      <c r="L53" s="7"/>
      <c r="M53" s="7"/>
      <c r="N53" s="7"/>
      <c r="O53" s="7"/>
    </row>
    <row r="57" spans="2:15" ht="21">
      <c r="B57" s="53" t="s">
        <v>1003</v>
      </c>
    </row>
    <row r="58" spans="2:15" ht="44.1" thickBot="1">
      <c r="B58" s="52" t="s">
        <v>1004</v>
      </c>
      <c r="C58" s="52" t="s">
        <v>838</v>
      </c>
      <c r="D58" s="52" t="s">
        <v>839</v>
      </c>
      <c r="E58" s="52" t="s">
        <v>840</v>
      </c>
      <c r="F58" s="52" t="s">
        <v>841</v>
      </c>
      <c r="G58" s="52" t="s">
        <v>842</v>
      </c>
      <c r="H58" s="52" t="s">
        <v>1005</v>
      </c>
      <c r="I58" s="52" t="s">
        <v>1006</v>
      </c>
    </row>
    <row r="59" spans="2:15" ht="15" thickBot="1">
      <c r="B59" s="35" t="s">
        <v>872</v>
      </c>
      <c r="C59" s="80">
        <v>1.16457770589446E-3</v>
      </c>
      <c r="D59" s="80">
        <v>2.5527879684257999E-4</v>
      </c>
      <c r="E59" s="80">
        <v>1.1955915077597899E-3</v>
      </c>
      <c r="F59" s="80">
        <v>5.0972078939462703E-6</v>
      </c>
      <c r="G59" s="80">
        <v>6.1585510430487204E-4</v>
      </c>
      <c r="H59" s="80">
        <v>2E-3</v>
      </c>
      <c r="I59" s="80">
        <v>5.9999999999999995E-4</v>
      </c>
    </row>
    <row r="60" spans="2:15" ht="15" thickBot="1">
      <c r="B60" s="35" t="s">
        <v>873</v>
      </c>
      <c r="C60" s="81">
        <v>2.58649078887026E-5</v>
      </c>
      <c r="D60" s="81">
        <v>1.07191305562774E-4</v>
      </c>
      <c r="E60" s="81">
        <v>3.5738794873298602E-4</v>
      </c>
      <c r="F60" s="81">
        <v>7.0493771434144604E-6</v>
      </c>
      <c r="G60" s="81">
        <v>5.2775430671831E-4</v>
      </c>
      <c r="H60" s="81">
        <v>2E-3</v>
      </c>
      <c r="I60" s="81">
        <v>5.9999999999999995E-4</v>
      </c>
    </row>
    <row r="61" spans="2:15" ht="15" thickBot="1">
      <c r="B61" s="35" t="s">
        <v>874</v>
      </c>
      <c r="C61" s="80">
        <v>2.45567201350528E-5</v>
      </c>
      <c r="D61" s="80">
        <v>3.6222772317175497E-5</v>
      </c>
      <c r="E61" s="80">
        <v>1.35682544214774E-3</v>
      </c>
      <c r="F61" s="80">
        <v>4.7584453121184102E-6</v>
      </c>
      <c r="G61" s="80">
        <v>5.1813030930028504E-4</v>
      </c>
      <c r="H61" s="80">
        <v>2E-3</v>
      </c>
      <c r="I61" s="80">
        <v>5.9999999999999995E-4</v>
      </c>
    </row>
    <row r="62" spans="2:15" ht="15" thickBot="1">
      <c r="B62" s="35" t="s">
        <v>875</v>
      </c>
      <c r="C62" s="81">
        <v>2.23179226058242E-3</v>
      </c>
      <c r="D62" s="81">
        <v>5.6757539524806198E-5</v>
      </c>
      <c r="E62" s="81">
        <v>1.9819332661294999E-5</v>
      </c>
      <c r="F62" s="81">
        <v>0</v>
      </c>
      <c r="G62" s="81">
        <v>8.4041413537118696E-4</v>
      </c>
      <c r="H62" s="81">
        <v>2E-3</v>
      </c>
      <c r="I62" s="81">
        <v>5.9999999999999995E-4</v>
      </c>
    </row>
    <row r="63" spans="2:15" ht="15" thickBot="1">
      <c r="B63" s="35" t="s">
        <v>876</v>
      </c>
      <c r="C63" s="80">
        <v>1.07318291934879E-3</v>
      </c>
      <c r="D63" s="80">
        <v>6.2808728227297894E-5</v>
      </c>
      <c r="E63" s="80">
        <v>4.5601999141724901E-6</v>
      </c>
      <c r="F63" s="80">
        <v>4.4346594233983701E-7</v>
      </c>
      <c r="G63" s="80">
        <v>2.0763833563004199E-3</v>
      </c>
      <c r="H63" s="80">
        <v>2E-3</v>
      </c>
      <c r="I63" s="80">
        <v>5.9999999999999995E-4</v>
      </c>
    </row>
    <row r="64" spans="2:15" ht="15" thickBot="1">
      <c r="B64" s="35" t="s">
        <v>877</v>
      </c>
      <c r="C64" s="81">
        <v>7.2624086994524601E-4</v>
      </c>
      <c r="D64" s="81">
        <v>1.05774513283873E-4</v>
      </c>
      <c r="E64" s="81">
        <v>1.41503170396314E-5</v>
      </c>
      <c r="F64" s="81">
        <v>2.09528921181805E-6</v>
      </c>
      <c r="G64" s="81">
        <v>2.0661155134011999E-3</v>
      </c>
      <c r="H64" s="81">
        <v>2E-3</v>
      </c>
      <c r="I64" s="81">
        <v>5.9999999999999995E-4</v>
      </c>
    </row>
    <row r="65" spans="2:25" ht="15" thickBot="1">
      <c r="B65" s="35" t="s">
        <v>878</v>
      </c>
      <c r="C65" s="80">
        <v>1.9862875171875998E-3</v>
      </c>
      <c r="D65" s="80">
        <v>1.95885009718956E-4</v>
      </c>
      <c r="E65" s="80">
        <v>1.3760827693239799E-4</v>
      </c>
      <c r="F65" s="80">
        <v>1.8668881906016901E-6</v>
      </c>
      <c r="G65" s="80">
        <v>2.27733227546454E-3</v>
      </c>
      <c r="H65" s="80">
        <v>2E-3</v>
      </c>
      <c r="I65" s="80">
        <v>5.9999999999999995E-4</v>
      </c>
    </row>
    <row r="66" spans="2:25" ht="15" thickBot="1">
      <c r="B66" s="35" t="s">
        <v>879</v>
      </c>
      <c r="C66" s="81">
        <v>2.72905203136912E-3</v>
      </c>
      <c r="D66" s="81">
        <v>4.7725173605336701E-4</v>
      </c>
      <c r="E66" s="81">
        <v>1.6585237455732699E-4</v>
      </c>
      <c r="F66" s="81">
        <v>1.42659553030891E-7</v>
      </c>
      <c r="G66" s="81">
        <v>2.7388750322106001E-3</v>
      </c>
      <c r="H66" s="81">
        <v>2E-3</v>
      </c>
      <c r="I66" s="81">
        <v>5.9999999999999995E-4</v>
      </c>
    </row>
    <row r="67" spans="2:25" ht="15" thickBot="1">
      <c r="B67" s="35" t="s">
        <v>880</v>
      </c>
      <c r="C67" s="80">
        <v>3.08782312429586E-3</v>
      </c>
      <c r="D67" s="80">
        <v>1.88759693272189E-6</v>
      </c>
      <c r="E67" s="80">
        <v>5.2978759126125902E-4</v>
      </c>
      <c r="F67" s="80">
        <v>6.8655741236423297E-8</v>
      </c>
      <c r="G67" s="80">
        <v>4.1215034750679801E-3</v>
      </c>
      <c r="H67" s="80">
        <v>2E-3</v>
      </c>
      <c r="I67" s="80">
        <v>5.9999999999999995E-4</v>
      </c>
    </row>
    <row r="68" spans="2:25" ht="15" thickBot="1">
      <c r="B68" s="35" t="s">
        <v>881</v>
      </c>
      <c r="C68" s="81">
        <v>0.33718673254152298</v>
      </c>
      <c r="D68" s="81">
        <v>4.9004508042163803E-4</v>
      </c>
      <c r="E68" s="81">
        <v>1.28811147003154E-2</v>
      </c>
      <c r="F68" s="81">
        <v>1.5798478488703899E-6</v>
      </c>
      <c r="G68" s="81">
        <v>8.13118368269127E-3</v>
      </c>
      <c r="H68" s="81">
        <v>2E-3</v>
      </c>
      <c r="I68" s="81">
        <v>5.9999999999999995E-4</v>
      </c>
    </row>
    <row r="72" spans="2:25">
      <c r="B72" s="34" t="s">
        <v>1007</v>
      </c>
      <c r="C72" s="34"/>
      <c r="D72" s="34"/>
      <c r="E72" s="34"/>
      <c r="F72" s="34"/>
      <c r="G72" s="34"/>
      <c r="H72" s="34"/>
      <c r="I72" s="34"/>
      <c r="J72" s="34"/>
      <c r="K72" s="34"/>
      <c r="L72" s="34"/>
      <c r="M72" s="34"/>
      <c r="N72" s="34"/>
      <c r="O72" s="34"/>
      <c r="P72" s="34"/>
      <c r="Q72" s="34"/>
      <c r="R72" s="34"/>
      <c r="S72" s="34"/>
      <c r="T72" s="34"/>
      <c r="U72" s="34"/>
      <c r="V72" s="34"/>
      <c r="W72" s="34"/>
      <c r="X72" s="39"/>
      <c r="Y72" s="39"/>
    </row>
  </sheetData>
  <pageMargins left="0.7" right="0.7" top="0.75" bottom="0.75" header="0.3" footer="0.3"/>
  <pageSetup paperSize="9" orientation="portrait" verticalDpi="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4046CA-8A56-45FA-B879-0C1AAF1F6944}">
  <sheetPr>
    <tabColor theme="3" tint="0.89999084444715716"/>
  </sheetPr>
  <dimension ref="B2:O226"/>
  <sheetViews>
    <sheetView topLeftCell="A162" zoomScale="85" zoomScaleNormal="85" workbookViewId="0">
      <selection activeCell="B192" sqref="B19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1008</v>
      </c>
      <c r="D2" s="9" t="s">
        <v>64</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2" spans="2:15" ht="15" thickBot="1">
      <c r="B32" s="29"/>
      <c r="C32" s="52">
        <v>2021</v>
      </c>
      <c r="D32" s="52">
        <v>2022</v>
      </c>
      <c r="E32" s="52">
        <v>2023</v>
      </c>
      <c r="F32" s="52">
        <v>2024</v>
      </c>
    </row>
    <row r="33" spans="2:15" ht="15" thickBot="1">
      <c r="B33" s="35" t="s">
        <v>1009</v>
      </c>
      <c r="C33" s="82">
        <v>35.927646282649725</v>
      </c>
      <c r="D33" s="37">
        <v>86.729299382715382</v>
      </c>
      <c r="E33" s="37">
        <v>82.609614891974957</v>
      </c>
      <c r="F33" s="37">
        <v>75.785529456654018</v>
      </c>
    </row>
    <row r="34" spans="2:15" ht="15" thickBot="1">
      <c r="B34" s="35" t="s">
        <v>1010</v>
      </c>
      <c r="C34" s="83">
        <v>84.819984966422453</v>
      </c>
      <c r="D34" s="84">
        <v>264.02190300671731</v>
      </c>
      <c r="E34" s="84">
        <v>108.10131356837569</v>
      </c>
      <c r="F34" s="84">
        <v>133.42651358363941</v>
      </c>
    </row>
    <row r="35" spans="2:15" ht="15" thickBot="1">
      <c r="B35" s="35" t="s">
        <v>1011</v>
      </c>
      <c r="C35" s="37">
        <v>58.200988375604005</v>
      </c>
      <c r="D35" s="37">
        <v>215.94402604166575</v>
      </c>
      <c r="E35" s="37">
        <v>63.290305253623252</v>
      </c>
      <c r="F35" s="37">
        <v>118.88326237922689</v>
      </c>
    </row>
    <row r="36" spans="2:15" ht="15" thickBot="1">
      <c r="B36" s="35" t="s">
        <v>1012</v>
      </c>
      <c r="C36" s="84">
        <v>52.01282246376757</v>
      </c>
      <c r="D36" s="84">
        <v>92.533895833332124</v>
      </c>
      <c r="E36" s="84">
        <v>48.265376585145205</v>
      </c>
      <c r="F36" s="84">
        <v>88.330121301328873</v>
      </c>
    </row>
    <row r="40" spans="2:15" ht="21">
      <c r="B40" s="10" t="s">
        <v>1013</v>
      </c>
      <c r="D40" s="9" t="s">
        <v>80</v>
      </c>
    </row>
    <row r="43" spans="2:15">
      <c r="B43" s="7"/>
      <c r="C43" s="7"/>
      <c r="D43" s="7"/>
      <c r="E43" s="7"/>
      <c r="F43" s="7"/>
      <c r="G43" s="7"/>
      <c r="H43" s="7"/>
      <c r="I43" s="7"/>
      <c r="J43" s="7"/>
      <c r="K43" s="7"/>
      <c r="L43" s="7"/>
      <c r="M43" s="7"/>
      <c r="N43" s="7"/>
      <c r="O43" s="7"/>
    </row>
    <row r="44" spans="2:15">
      <c r="B44" s="7"/>
      <c r="C44" s="7"/>
      <c r="D44" s="7"/>
      <c r="E44" s="7"/>
      <c r="F44" s="7"/>
      <c r="G44" s="7"/>
      <c r="H44" s="7"/>
      <c r="I44" s="7"/>
      <c r="J44" s="7"/>
      <c r="K44" s="7"/>
      <c r="L44" s="7"/>
      <c r="M44" s="7"/>
      <c r="N44" s="7"/>
      <c r="O44" s="7"/>
    </row>
    <row r="45" spans="2:15">
      <c r="B45" s="7"/>
      <c r="C45" s="7"/>
      <c r="D45" s="7"/>
      <c r="E45" s="7"/>
      <c r="F45" s="7"/>
      <c r="G45" s="7"/>
      <c r="H45" s="7"/>
      <c r="I45" s="7"/>
      <c r="J45" s="7"/>
      <c r="K45" s="7"/>
      <c r="L45" s="7"/>
      <c r="M45" s="7"/>
      <c r="N45" s="7"/>
      <c r="O45" s="7"/>
    </row>
    <row r="46" spans="2:15">
      <c r="B46" s="7"/>
      <c r="C46" s="7"/>
      <c r="D46" s="7"/>
      <c r="E46" s="7"/>
      <c r="F46" s="7"/>
      <c r="G46" s="7"/>
      <c r="H46" s="7"/>
      <c r="I46" s="7"/>
      <c r="J46" s="7"/>
      <c r="K46" s="7"/>
      <c r="L46" s="7"/>
      <c r="M46" s="7"/>
      <c r="N46" s="7"/>
      <c r="O46" s="7"/>
    </row>
    <row r="47" spans="2:15">
      <c r="B47" s="7"/>
      <c r="C47" s="7"/>
      <c r="D47" s="7"/>
      <c r="E47" s="7"/>
      <c r="F47" s="7"/>
      <c r="G47" s="7"/>
      <c r="H47" s="7"/>
      <c r="I47" s="7"/>
      <c r="J47" s="7"/>
      <c r="K47" s="7"/>
      <c r="L47" s="7"/>
      <c r="M47" s="7"/>
      <c r="N47" s="7"/>
      <c r="O47" s="7"/>
    </row>
    <row r="48" spans="2:15">
      <c r="B48" s="7"/>
      <c r="C48" s="7"/>
      <c r="D48" s="7"/>
      <c r="E48" s="7"/>
      <c r="F48" s="7"/>
      <c r="G48" s="7"/>
      <c r="H48" s="7"/>
      <c r="I48" s="7"/>
      <c r="J48" s="7"/>
      <c r="K48" s="7"/>
      <c r="L48" s="7"/>
      <c r="M48" s="7"/>
      <c r="N48" s="7"/>
      <c r="O48" s="7"/>
    </row>
    <row r="49" spans="2:15">
      <c r="B49" s="7"/>
      <c r="C49" s="7"/>
      <c r="D49" s="7"/>
      <c r="E49" s="7"/>
      <c r="F49" s="7"/>
      <c r="G49" s="7"/>
      <c r="H49" s="7"/>
      <c r="I49" s="7"/>
      <c r="J49" s="7"/>
      <c r="K49" s="7"/>
      <c r="L49" s="7"/>
      <c r="M49" s="7"/>
      <c r="N49" s="7"/>
      <c r="O49" s="7"/>
    </row>
    <row r="50" spans="2:15">
      <c r="B50" s="7"/>
      <c r="C50" s="7"/>
      <c r="D50" s="7"/>
      <c r="E50" s="7"/>
      <c r="F50" s="7"/>
      <c r="G50" s="7"/>
      <c r="H50" s="7"/>
      <c r="I50" s="7"/>
      <c r="J50" s="7"/>
      <c r="K50" s="7"/>
      <c r="L50" s="7"/>
      <c r="M50" s="7"/>
      <c r="N50" s="7"/>
      <c r="O50" s="7"/>
    </row>
    <row r="51" spans="2:15">
      <c r="B51" s="7"/>
      <c r="C51" s="7"/>
      <c r="D51" s="7"/>
      <c r="E51" s="7"/>
      <c r="F51" s="7"/>
      <c r="G51" s="7"/>
      <c r="H51" s="7"/>
      <c r="I51" s="7"/>
      <c r="J51" s="7"/>
      <c r="K51" s="7"/>
      <c r="L51" s="7"/>
      <c r="M51" s="7"/>
      <c r="N51" s="7"/>
      <c r="O51" s="7"/>
    </row>
    <row r="52" spans="2:15">
      <c r="B52" s="7"/>
      <c r="C52" s="7"/>
      <c r="D52" s="7"/>
      <c r="E52" s="7"/>
      <c r="F52" s="7"/>
      <c r="G52" s="7"/>
      <c r="H52" s="7"/>
      <c r="I52" s="7"/>
      <c r="J52" s="7"/>
      <c r="K52" s="7"/>
      <c r="L52" s="7"/>
      <c r="M52" s="7"/>
      <c r="N52" s="7"/>
      <c r="O52" s="7"/>
    </row>
    <row r="53" spans="2:15">
      <c r="B53" s="7"/>
      <c r="C53" s="7"/>
      <c r="D53" s="7"/>
      <c r="E53" s="7"/>
      <c r="F53" s="7"/>
      <c r="G53" s="7"/>
      <c r="H53" s="7"/>
      <c r="I53" s="7"/>
      <c r="J53" s="7"/>
      <c r="K53" s="7"/>
      <c r="L53" s="7"/>
      <c r="M53" s="7"/>
      <c r="N53" s="7"/>
      <c r="O53" s="7"/>
    </row>
    <row r="54" spans="2:15">
      <c r="B54" s="7"/>
      <c r="C54" s="7"/>
      <c r="D54" s="7"/>
      <c r="E54" s="7"/>
      <c r="F54" s="7"/>
      <c r="G54" s="7"/>
      <c r="H54" s="7"/>
      <c r="I54" s="7"/>
      <c r="J54" s="7"/>
      <c r="K54" s="7"/>
      <c r="L54" s="7"/>
      <c r="M54" s="7"/>
      <c r="N54" s="7"/>
      <c r="O54" s="7"/>
    </row>
    <row r="55" spans="2:15">
      <c r="B55" s="7"/>
      <c r="C55" s="7"/>
      <c r="D55" s="7"/>
      <c r="E55" s="7"/>
      <c r="F55" s="7"/>
      <c r="G55" s="7"/>
      <c r="H55" s="7"/>
      <c r="I55" s="7"/>
      <c r="J55" s="7"/>
      <c r="K55" s="7"/>
      <c r="L55" s="7"/>
      <c r="M55" s="7"/>
      <c r="N55" s="7"/>
      <c r="O55" s="7"/>
    </row>
    <row r="56" spans="2:15">
      <c r="B56" s="7"/>
      <c r="C56" s="7"/>
      <c r="D56" s="7"/>
      <c r="E56" s="7"/>
      <c r="F56" s="7"/>
      <c r="G56" s="7"/>
      <c r="H56" s="7"/>
      <c r="I56" s="7"/>
      <c r="J56" s="7"/>
      <c r="K56" s="7"/>
      <c r="L56" s="7"/>
      <c r="M56" s="7"/>
      <c r="N56" s="7"/>
      <c r="O56" s="7"/>
    </row>
    <row r="57" spans="2:15">
      <c r="B57" s="7"/>
      <c r="C57" s="7"/>
      <c r="D57" s="7"/>
      <c r="E57" s="7"/>
      <c r="F57" s="7"/>
      <c r="G57" s="7"/>
      <c r="H57" s="7"/>
      <c r="I57" s="7"/>
      <c r="J57" s="7"/>
      <c r="K57" s="7"/>
      <c r="L57" s="7"/>
      <c r="M57" s="7"/>
      <c r="N57" s="7"/>
      <c r="O57" s="7"/>
    </row>
    <row r="58" spans="2:15">
      <c r="B58" s="7"/>
      <c r="C58" s="7"/>
      <c r="D58" s="7"/>
      <c r="E58" s="7"/>
      <c r="F58" s="7"/>
      <c r="G58" s="7"/>
      <c r="H58" s="7"/>
      <c r="I58" s="7"/>
      <c r="J58" s="7"/>
      <c r="K58" s="7"/>
      <c r="L58" s="7"/>
      <c r="M58" s="7"/>
      <c r="N58" s="7"/>
      <c r="O58" s="7"/>
    </row>
    <row r="59" spans="2:15">
      <c r="B59" s="7"/>
      <c r="C59" s="7"/>
      <c r="D59" s="7"/>
      <c r="E59" s="7"/>
      <c r="F59" s="7"/>
      <c r="G59" s="7"/>
      <c r="H59" s="7"/>
      <c r="I59" s="7"/>
      <c r="J59" s="7"/>
      <c r="K59" s="7"/>
      <c r="L59" s="7"/>
      <c r="M59" s="7"/>
      <c r="N59" s="7"/>
      <c r="O59" s="7"/>
    </row>
    <row r="60" spans="2:15">
      <c r="B60" s="7"/>
      <c r="C60" s="7"/>
      <c r="D60" s="7"/>
      <c r="E60" s="7"/>
      <c r="F60" s="7"/>
      <c r="G60" s="7"/>
      <c r="H60" s="7"/>
      <c r="I60" s="7"/>
      <c r="J60" s="7"/>
      <c r="K60" s="7"/>
      <c r="L60" s="7"/>
      <c r="M60" s="7"/>
      <c r="N60" s="7"/>
      <c r="O60" s="7"/>
    </row>
    <row r="61" spans="2:15">
      <c r="B61" s="7"/>
      <c r="C61" s="7"/>
      <c r="D61" s="7"/>
      <c r="E61" s="7"/>
      <c r="F61" s="7"/>
      <c r="G61" s="7"/>
      <c r="H61" s="7"/>
      <c r="I61" s="7"/>
      <c r="J61" s="7"/>
      <c r="K61" s="7"/>
      <c r="L61" s="7"/>
      <c r="M61" s="7"/>
      <c r="N61" s="7"/>
      <c r="O61" s="7"/>
    </row>
    <row r="62" spans="2:15">
      <c r="B62" s="7"/>
      <c r="C62" s="7"/>
      <c r="D62" s="7"/>
      <c r="E62" s="7"/>
      <c r="F62" s="7"/>
      <c r="G62" s="7"/>
      <c r="H62" s="7"/>
      <c r="I62" s="7"/>
      <c r="J62" s="7"/>
      <c r="K62" s="7"/>
      <c r="L62" s="7"/>
      <c r="M62" s="7"/>
      <c r="N62" s="7"/>
      <c r="O62" s="7"/>
    </row>
    <row r="63" spans="2:15">
      <c r="B63" s="7"/>
      <c r="C63" s="7"/>
      <c r="D63" s="7"/>
      <c r="E63" s="7"/>
      <c r="F63" s="7"/>
      <c r="G63" s="7"/>
      <c r="H63" s="7"/>
      <c r="I63" s="7"/>
      <c r="J63" s="7"/>
      <c r="K63" s="7"/>
      <c r="L63" s="7"/>
      <c r="M63" s="7"/>
      <c r="N63" s="7"/>
      <c r="O63" s="7"/>
    </row>
    <row r="64" spans="2:15">
      <c r="B64" s="7"/>
      <c r="C64" s="7"/>
      <c r="D64" s="7"/>
      <c r="E64" s="7"/>
      <c r="F64" s="7"/>
      <c r="G64" s="7"/>
      <c r="H64" s="7"/>
      <c r="I64" s="7"/>
      <c r="J64" s="7"/>
      <c r="K64" s="7"/>
      <c r="L64" s="7"/>
      <c r="M64" s="7"/>
      <c r="N64" s="7"/>
      <c r="O64" s="7"/>
    </row>
    <row r="65" spans="2:15">
      <c r="B65" s="7"/>
      <c r="C65" s="7"/>
      <c r="D65" s="7"/>
      <c r="E65" s="7"/>
      <c r="F65" s="7"/>
      <c r="G65" s="7"/>
      <c r="H65" s="7"/>
      <c r="I65" s="7"/>
      <c r="J65" s="7"/>
      <c r="K65" s="7"/>
      <c r="L65" s="7"/>
      <c r="M65" s="7"/>
      <c r="N65" s="7"/>
      <c r="O65" s="7"/>
    </row>
    <row r="66" spans="2:15">
      <c r="B66" s="7"/>
      <c r="C66" s="7"/>
      <c r="D66" s="7"/>
      <c r="E66" s="7"/>
      <c r="F66" s="7"/>
      <c r="G66" s="7"/>
      <c r="H66" s="7"/>
      <c r="I66" s="7"/>
      <c r="J66" s="7"/>
      <c r="K66" s="7"/>
      <c r="L66" s="7"/>
      <c r="M66" s="7"/>
      <c r="N66" s="7"/>
      <c r="O66" s="7"/>
    </row>
    <row r="67" spans="2:15">
      <c r="B67" s="7"/>
      <c r="C67" s="7"/>
      <c r="D67" s="7"/>
      <c r="E67" s="7"/>
      <c r="F67" s="7"/>
      <c r="G67" s="7"/>
      <c r="H67" s="7"/>
      <c r="I67" s="7"/>
      <c r="J67" s="7"/>
      <c r="K67" s="7"/>
      <c r="L67" s="7"/>
      <c r="M67" s="7"/>
      <c r="N67" s="7"/>
      <c r="O67" s="7"/>
    </row>
    <row r="68" spans="2:15">
      <c r="B68" s="7"/>
      <c r="C68" s="7"/>
      <c r="D68" s="7"/>
      <c r="E68" s="7"/>
      <c r="F68" s="7"/>
      <c r="G68" s="7"/>
      <c r="H68" s="7"/>
      <c r="I68" s="7"/>
      <c r="J68" s="7"/>
      <c r="K68" s="7"/>
      <c r="L68" s="7"/>
      <c r="M68" s="7"/>
      <c r="N68" s="7"/>
      <c r="O68" s="7"/>
    </row>
    <row r="70" spans="2:15" ht="15" thickBot="1">
      <c r="B70" s="29"/>
      <c r="C70" s="52">
        <v>2021</v>
      </c>
      <c r="D70" s="52">
        <v>2022</v>
      </c>
      <c r="E70" s="52">
        <v>2023</v>
      </c>
      <c r="F70" s="52">
        <v>2024</v>
      </c>
    </row>
    <row r="71" spans="2:15" ht="15" thickBot="1">
      <c r="B71" s="35" t="s">
        <v>1009</v>
      </c>
      <c r="C71" s="82">
        <v>37.729582931437299</v>
      </c>
      <c r="D71" s="37">
        <v>87.093363811727485</v>
      </c>
      <c r="E71" s="37">
        <v>100.51306172839526</v>
      </c>
      <c r="F71" s="37">
        <v>87.241779990841223</v>
      </c>
    </row>
    <row r="72" spans="2:15" ht="15" thickBot="1">
      <c r="B72" s="35" t="s">
        <v>1010</v>
      </c>
      <c r="C72" s="83">
        <v>111.18241300366657</v>
      </c>
      <c r="D72" s="84">
        <v>301.99246833027445</v>
      </c>
      <c r="E72" s="84">
        <v>137.30587187118616</v>
      </c>
      <c r="F72" s="84">
        <v>173.16235538768308</v>
      </c>
    </row>
    <row r="73" spans="2:15" ht="15" thickBot="1">
      <c r="B73" s="35" t="s">
        <v>1011</v>
      </c>
      <c r="C73" s="37">
        <v>78.001526645537609</v>
      </c>
      <c r="D73" s="37">
        <v>225.22918289553758</v>
      </c>
      <c r="E73" s="37">
        <v>80.84298497886293</v>
      </c>
      <c r="F73" s="37">
        <v>120.54759850543664</v>
      </c>
    </row>
    <row r="74" spans="2:15" ht="15" thickBot="1">
      <c r="B74" s="35" t="s">
        <v>1012</v>
      </c>
      <c r="C74" s="84">
        <v>63.155665760868523</v>
      </c>
      <c r="D74" s="84">
        <v>115.76092315821523</v>
      </c>
      <c r="E74" s="84">
        <v>65.665409495770845</v>
      </c>
      <c r="F74" s="84">
        <v>143.11490677838228</v>
      </c>
    </row>
    <row r="78" spans="2:15" ht="21">
      <c r="B78" s="10" t="s">
        <v>1014</v>
      </c>
      <c r="D78" s="9" t="s">
        <v>93</v>
      </c>
    </row>
    <row r="81" spans="2:15">
      <c r="B81" s="7"/>
      <c r="C81" s="7"/>
      <c r="D81" s="7"/>
      <c r="E81" s="7"/>
      <c r="F81" s="7"/>
      <c r="G81" s="7"/>
      <c r="H81" s="7"/>
      <c r="I81" s="7"/>
      <c r="J81" s="7"/>
      <c r="K81" s="7"/>
      <c r="L81" s="7"/>
      <c r="M81" s="7"/>
      <c r="N81" s="7"/>
      <c r="O81" s="7"/>
    </row>
    <row r="82" spans="2:15">
      <c r="B82" s="7"/>
      <c r="C82" s="7"/>
      <c r="D82" s="7"/>
      <c r="E82" s="7"/>
      <c r="F82" s="7"/>
      <c r="G82" s="7"/>
      <c r="H82" s="7"/>
      <c r="I82" s="7"/>
      <c r="J82" s="7"/>
      <c r="K82" s="7"/>
      <c r="L82" s="7"/>
      <c r="M82" s="7"/>
      <c r="N82" s="7"/>
      <c r="O82" s="7"/>
    </row>
    <row r="83" spans="2:15">
      <c r="B83" s="7"/>
      <c r="C83" s="7"/>
      <c r="D83" s="7"/>
      <c r="E83" s="7"/>
      <c r="F83" s="7"/>
      <c r="G83" s="7"/>
      <c r="H83" s="7"/>
      <c r="I83" s="7"/>
      <c r="J83" s="7"/>
      <c r="K83" s="7"/>
      <c r="L83" s="7"/>
      <c r="M83" s="7"/>
      <c r="N83" s="7"/>
      <c r="O83" s="7"/>
    </row>
    <row r="84" spans="2:15">
      <c r="B84" s="7"/>
      <c r="C84" s="7"/>
      <c r="D84" s="7"/>
      <c r="E84" s="7"/>
      <c r="F84" s="7"/>
      <c r="G84" s="7"/>
      <c r="H84" s="7"/>
      <c r="I84" s="7"/>
      <c r="J84" s="7"/>
      <c r="K84" s="7"/>
      <c r="L84" s="7"/>
      <c r="M84" s="7"/>
      <c r="N84" s="7"/>
      <c r="O84" s="7"/>
    </row>
    <row r="85" spans="2:15">
      <c r="B85" s="7"/>
      <c r="C85" s="7"/>
      <c r="D85" s="7"/>
      <c r="E85" s="7"/>
      <c r="F85" s="7"/>
      <c r="G85" s="7"/>
      <c r="H85" s="7"/>
      <c r="I85" s="7"/>
      <c r="J85" s="7"/>
      <c r="K85" s="7"/>
      <c r="L85" s="7"/>
      <c r="M85" s="7"/>
      <c r="N85" s="7"/>
      <c r="O85" s="7"/>
    </row>
    <row r="86" spans="2:15">
      <c r="B86" s="7"/>
      <c r="C86" s="7"/>
      <c r="D86" s="7"/>
      <c r="E86" s="7"/>
      <c r="F86" s="7"/>
      <c r="G86" s="7"/>
      <c r="H86" s="7"/>
      <c r="I86" s="7"/>
      <c r="J86" s="7"/>
      <c r="K86" s="7"/>
      <c r="L86" s="7"/>
      <c r="M86" s="7"/>
      <c r="N86" s="7"/>
      <c r="O86" s="7"/>
    </row>
    <row r="87" spans="2:15">
      <c r="B87" s="7"/>
      <c r="C87" s="7"/>
      <c r="D87" s="7"/>
      <c r="E87" s="7"/>
      <c r="F87" s="7"/>
      <c r="G87" s="7"/>
      <c r="H87" s="7"/>
      <c r="I87" s="7"/>
      <c r="J87" s="7"/>
      <c r="K87" s="7"/>
      <c r="L87" s="7"/>
      <c r="M87" s="7"/>
      <c r="N87" s="7"/>
      <c r="O87" s="7"/>
    </row>
    <row r="88" spans="2:15">
      <c r="B88" s="7"/>
      <c r="C88" s="7"/>
      <c r="D88" s="7"/>
      <c r="E88" s="7"/>
      <c r="F88" s="7"/>
      <c r="G88" s="7"/>
      <c r="H88" s="7"/>
      <c r="I88" s="7"/>
      <c r="J88" s="7"/>
      <c r="K88" s="7"/>
      <c r="L88" s="7"/>
      <c r="M88" s="7"/>
      <c r="N88" s="7"/>
      <c r="O88" s="7"/>
    </row>
    <row r="89" spans="2:15">
      <c r="B89" s="7"/>
      <c r="C89" s="7"/>
      <c r="D89" s="7"/>
      <c r="E89" s="7"/>
      <c r="F89" s="7"/>
      <c r="G89" s="7"/>
      <c r="H89" s="7"/>
      <c r="I89" s="7"/>
      <c r="J89" s="7"/>
      <c r="K89" s="7"/>
      <c r="L89" s="7"/>
      <c r="M89" s="7"/>
      <c r="N89" s="7"/>
      <c r="O89" s="7"/>
    </row>
    <row r="90" spans="2:15">
      <c r="B90" s="7"/>
      <c r="C90" s="7"/>
      <c r="D90" s="7"/>
      <c r="E90" s="7"/>
      <c r="F90" s="7"/>
      <c r="G90" s="7"/>
      <c r="H90" s="7"/>
      <c r="I90" s="7"/>
      <c r="J90" s="7"/>
      <c r="K90" s="7"/>
      <c r="L90" s="7"/>
      <c r="M90" s="7"/>
      <c r="N90" s="7"/>
      <c r="O90" s="7"/>
    </row>
    <row r="91" spans="2:15">
      <c r="B91" s="7"/>
      <c r="C91" s="7"/>
      <c r="D91" s="7"/>
      <c r="E91" s="7"/>
      <c r="F91" s="7"/>
      <c r="G91" s="7"/>
      <c r="H91" s="7"/>
      <c r="I91" s="7"/>
      <c r="J91" s="7"/>
      <c r="K91" s="7"/>
      <c r="L91" s="7"/>
      <c r="M91" s="7"/>
      <c r="N91" s="7"/>
      <c r="O91" s="7"/>
    </row>
    <row r="92" spans="2:15">
      <c r="B92" s="7"/>
      <c r="C92" s="7"/>
      <c r="D92" s="7"/>
      <c r="E92" s="7"/>
      <c r="F92" s="7"/>
      <c r="G92" s="7"/>
      <c r="H92" s="7"/>
      <c r="I92" s="7"/>
      <c r="J92" s="7"/>
      <c r="K92" s="7"/>
      <c r="L92" s="7"/>
      <c r="M92" s="7"/>
      <c r="N92" s="7"/>
      <c r="O92" s="7"/>
    </row>
    <row r="93" spans="2:15">
      <c r="B93" s="7"/>
      <c r="C93" s="7"/>
      <c r="D93" s="7"/>
      <c r="E93" s="7"/>
      <c r="F93" s="7"/>
      <c r="G93" s="7"/>
      <c r="H93" s="7"/>
      <c r="I93" s="7"/>
      <c r="J93" s="7"/>
      <c r="K93" s="7"/>
      <c r="L93" s="7"/>
      <c r="M93" s="7"/>
      <c r="N93" s="7"/>
      <c r="O93" s="7"/>
    </row>
    <row r="94" spans="2:15">
      <c r="B94" s="7"/>
      <c r="C94" s="7"/>
      <c r="D94" s="7"/>
      <c r="E94" s="7"/>
      <c r="F94" s="7"/>
      <c r="G94" s="7"/>
      <c r="H94" s="7"/>
      <c r="I94" s="7"/>
      <c r="J94" s="7"/>
      <c r="K94" s="7"/>
      <c r="L94" s="7"/>
      <c r="M94" s="7"/>
      <c r="N94" s="7"/>
      <c r="O94" s="7"/>
    </row>
    <row r="95" spans="2:15">
      <c r="B95" s="7"/>
      <c r="C95" s="7"/>
      <c r="D95" s="7"/>
      <c r="E95" s="7"/>
      <c r="F95" s="7"/>
      <c r="G95" s="7"/>
      <c r="H95" s="7"/>
      <c r="I95" s="7"/>
      <c r="J95" s="7"/>
      <c r="K95" s="7"/>
      <c r="L95" s="7"/>
      <c r="M95" s="7"/>
      <c r="N95" s="7"/>
      <c r="O95" s="7"/>
    </row>
    <row r="96" spans="2:15">
      <c r="B96" s="7"/>
      <c r="C96" s="7"/>
      <c r="D96" s="7"/>
      <c r="E96" s="7"/>
      <c r="F96" s="7"/>
      <c r="G96" s="7"/>
      <c r="H96" s="7"/>
      <c r="I96" s="7"/>
      <c r="J96" s="7"/>
      <c r="K96" s="7"/>
      <c r="L96" s="7"/>
      <c r="M96" s="7"/>
      <c r="N96" s="7"/>
      <c r="O96" s="7"/>
    </row>
    <row r="97" spans="2:15">
      <c r="B97" s="7"/>
      <c r="C97" s="7"/>
      <c r="D97" s="7"/>
      <c r="E97" s="7"/>
      <c r="F97" s="7"/>
      <c r="G97" s="7"/>
      <c r="H97" s="7"/>
      <c r="I97" s="7"/>
      <c r="J97" s="7"/>
      <c r="K97" s="7"/>
      <c r="L97" s="7"/>
      <c r="M97" s="7"/>
      <c r="N97" s="7"/>
      <c r="O97" s="7"/>
    </row>
    <row r="98" spans="2:15">
      <c r="B98" s="7"/>
      <c r="C98" s="7"/>
      <c r="D98" s="7"/>
      <c r="E98" s="7"/>
      <c r="F98" s="7"/>
      <c r="G98" s="7"/>
      <c r="H98" s="7"/>
      <c r="I98" s="7"/>
      <c r="J98" s="7"/>
      <c r="K98" s="7"/>
      <c r="L98" s="7"/>
      <c r="M98" s="7"/>
      <c r="N98" s="7"/>
      <c r="O98" s="7"/>
    </row>
    <row r="99" spans="2:15">
      <c r="B99" s="7"/>
      <c r="C99" s="7"/>
      <c r="D99" s="7"/>
      <c r="E99" s="7"/>
      <c r="F99" s="7"/>
      <c r="G99" s="7"/>
      <c r="H99" s="7"/>
      <c r="I99" s="7"/>
      <c r="J99" s="7"/>
      <c r="K99" s="7"/>
      <c r="L99" s="7"/>
      <c r="M99" s="7"/>
      <c r="N99" s="7"/>
      <c r="O99" s="7"/>
    </row>
    <row r="100" spans="2:15">
      <c r="B100" s="7"/>
      <c r="C100" s="7"/>
      <c r="D100" s="7"/>
      <c r="E100" s="7"/>
      <c r="F100" s="7"/>
      <c r="G100" s="7"/>
      <c r="H100" s="7"/>
      <c r="I100" s="7"/>
      <c r="J100" s="7"/>
      <c r="K100" s="7"/>
      <c r="L100" s="7"/>
      <c r="M100" s="7"/>
      <c r="N100" s="7"/>
      <c r="O100" s="7"/>
    </row>
    <row r="101" spans="2:15">
      <c r="B101" s="7"/>
      <c r="C101" s="7"/>
      <c r="D101" s="7"/>
      <c r="E101" s="7"/>
      <c r="F101" s="7"/>
      <c r="G101" s="7"/>
      <c r="H101" s="7"/>
      <c r="I101" s="7"/>
      <c r="J101" s="7"/>
      <c r="K101" s="7"/>
      <c r="L101" s="7"/>
      <c r="M101" s="7"/>
      <c r="N101" s="7"/>
      <c r="O101" s="7"/>
    </row>
    <row r="102" spans="2:15">
      <c r="B102" s="7"/>
      <c r="C102" s="7"/>
      <c r="D102" s="7"/>
      <c r="E102" s="7"/>
      <c r="F102" s="7"/>
      <c r="G102" s="7"/>
      <c r="H102" s="7"/>
      <c r="I102" s="7"/>
      <c r="J102" s="7"/>
      <c r="K102" s="7"/>
      <c r="L102" s="7"/>
      <c r="M102" s="7"/>
      <c r="N102" s="7"/>
      <c r="O102" s="7"/>
    </row>
    <row r="103" spans="2:15">
      <c r="B103" s="7"/>
      <c r="C103" s="7"/>
      <c r="D103" s="7"/>
      <c r="E103" s="7"/>
      <c r="F103" s="7"/>
      <c r="G103" s="7"/>
      <c r="H103" s="7"/>
      <c r="I103" s="7"/>
      <c r="J103" s="7"/>
      <c r="K103" s="7"/>
      <c r="L103" s="7"/>
      <c r="M103" s="7"/>
      <c r="N103" s="7"/>
      <c r="O103" s="7"/>
    </row>
    <row r="104" spans="2:15">
      <c r="B104" s="7"/>
      <c r="C104" s="7"/>
      <c r="D104" s="7"/>
      <c r="E104" s="7"/>
      <c r="F104" s="7"/>
      <c r="G104" s="7"/>
      <c r="H104" s="7"/>
      <c r="I104" s="7"/>
      <c r="J104" s="7"/>
      <c r="K104" s="7"/>
      <c r="L104" s="7"/>
      <c r="M104" s="7"/>
      <c r="N104" s="7"/>
      <c r="O104" s="7"/>
    </row>
    <row r="105" spans="2:15">
      <c r="B105" s="7"/>
      <c r="C105" s="7"/>
      <c r="D105" s="7"/>
      <c r="E105" s="7"/>
      <c r="F105" s="7"/>
      <c r="G105" s="7"/>
      <c r="H105" s="7"/>
      <c r="I105" s="7"/>
      <c r="J105" s="7"/>
      <c r="K105" s="7"/>
      <c r="L105" s="7"/>
      <c r="M105" s="7"/>
      <c r="N105" s="7"/>
      <c r="O105" s="7"/>
    </row>
    <row r="106" spans="2:15">
      <c r="B106" s="7"/>
      <c r="C106" s="7"/>
      <c r="D106" s="7"/>
      <c r="E106" s="7"/>
      <c r="F106" s="7"/>
      <c r="G106" s="7"/>
      <c r="H106" s="7"/>
      <c r="I106" s="7"/>
      <c r="J106" s="7"/>
      <c r="K106" s="7"/>
      <c r="L106" s="7"/>
      <c r="M106" s="7"/>
      <c r="N106" s="7"/>
      <c r="O106" s="7"/>
    </row>
    <row r="108" spans="2:15" ht="15" thickBot="1">
      <c r="B108" s="29"/>
      <c r="C108" s="52">
        <v>2021</v>
      </c>
      <c r="D108" s="52">
        <v>2022</v>
      </c>
      <c r="E108" s="52">
        <v>2023</v>
      </c>
      <c r="F108" s="52">
        <v>2024</v>
      </c>
    </row>
    <row r="109" spans="2:15" ht="15" thickBot="1">
      <c r="B109" s="35" t="s">
        <v>1009</v>
      </c>
      <c r="C109" s="82">
        <v>42.647540414366908</v>
      </c>
      <c r="D109" s="37">
        <v>149.51439120370645</v>
      </c>
      <c r="E109" s="37">
        <v>104.10383796296301</v>
      </c>
      <c r="F109" s="37">
        <v>118.05113171549382</v>
      </c>
    </row>
    <row r="110" spans="2:15" ht="15" thickBot="1">
      <c r="B110" s="35" t="s">
        <v>1010</v>
      </c>
      <c r="C110" s="83">
        <v>127.82717719780459</v>
      </c>
      <c r="D110" s="84">
        <v>322.69510187729804</v>
      </c>
      <c r="E110" s="84">
        <v>126.25035714285157</v>
      </c>
      <c r="F110" s="84">
        <v>100.63399076618091</v>
      </c>
    </row>
    <row r="111" spans="2:15" ht="15" thickBot="1">
      <c r="B111" s="35" t="s">
        <v>1011</v>
      </c>
      <c r="C111" s="37">
        <v>80.260442330917428</v>
      </c>
      <c r="D111" s="37">
        <v>228.10069331221152</v>
      </c>
      <c r="E111" s="37">
        <v>65.383876056759803</v>
      </c>
      <c r="F111" s="37">
        <v>100.1502985356307</v>
      </c>
    </row>
    <row r="112" spans="2:15" ht="15" thickBot="1">
      <c r="B112" s="35" t="s">
        <v>1012</v>
      </c>
      <c r="C112" s="84">
        <v>97.219393115942808</v>
      </c>
      <c r="D112" s="84">
        <v>120.32502415458472</v>
      </c>
      <c r="E112" s="84">
        <v>67.61402211654665</v>
      </c>
      <c r="F112" s="84">
        <v>127.04850203804978</v>
      </c>
    </row>
    <row r="116" spans="2:15" ht="21">
      <c r="B116" s="10" t="s">
        <v>1015</v>
      </c>
      <c r="D116" s="9" t="s">
        <v>106</v>
      </c>
    </row>
    <row r="119" spans="2:15">
      <c r="B119" s="7"/>
      <c r="C119" s="7"/>
      <c r="D119" s="7"/>
      <c r="E119" s="7"/>
      <c r="F119" s="7"/>
      <c r="G119" s="7"/>
      <c r="H119" s="7"/>
      <c r="I119" s="7"/>
      <c r="J119" s="7"/>
      <c r="K119" s="7"/>
      <c r="L119" s="7"/>
      <c r="M119" s="7"/>
      <c r="N119" s="7"/>
      <c r="O119" s="7"/>
    </row>
    <row r="120" spans="2:15">
      <c r="B120" s="7"/>
      <c r="C120" s="7"/>
      <c r="D120" s="7"/>
      <c r="E120" s="7"/>
      <c r="F120" s="7"/>
      <c r="G120" s="7"/>
      <c r="H120" s="7"/>
      <c r="I120" s="7"/>
      <c r="J120" s="7"/>
      <c r="K120" s="7"/>
      <c r="L120" s="7"/>
      <c r="M120" s="7"/>
      <c r="N120" s="7"/>
      <c r="O120" s="7"/>
    </row>
    <row r="121" spans="2:15">
      <c r="B121" s="7"/>
      <c r="C121" s="7"/>
      <c r="D121" s="7"/>
      <c r="E121" s="7"/>
      <c r="F121" s="7"/>
      <c r="G121" s="7"/>
      <c r="H121" s="7"/>
      <c r="I121" s="7"/>
      <c r="J121" s="7"/>
      <c r="K121" s="7"/>
      <c r="L121" s="7"/>
      <c r="M121" s="7"/>
      <c r="N121" s="7"/>
      <c r="O121" s="7"/>
    </row>
    <row r="122" spans="2:15">
      <c r="B122" s="7"/>
      <c r="C122" s="7"/>
      <c r="D122" s="7"/>
      <c r="E122" s="7"/>
      <c r="F122" s="7"/>
      <c r="G122" s="7"/>
      <c r="H122" s="7"/>
      <c r="I122" s="7"/>
      <c r="J122" s="7"/>
      <c r="K122" s="7"/>
      <c r="L122" s="7"/>
      <c r="M122" s="7"/>
      <c r="N122" s="7"/>
      <c r="O122" s="7"/>
    </row>
    <row r="123" spans="2:15">
      <c r="B123" s="7"/>
      <c r="C123" s="7"/>
      <c r="D123" s="7"/>
      <c r="E123" s="7"/>
      <c r="F123" s="7"/>
      <c r="G123" s="7"/>
      <c r="H123" s="7"/>
      <c r="I123" s="7"/>
      <c r="J123" s="7"/>
      <c r="K123" s="7"/>
      <c r="L123" s="7"/>
      <c r="M123" s="7"/>
      <c r="N123" s="7"/>
      <c r="O123" s="7"/>
    </row>
    <row r="124" spans="2:15">
      <c r="B124" s="7"/>
      <c r="C124" s="7"/>
      <c r="D124" s="7"/>
      <c r="E124" s="7"/>
      <c r="F124" s="7"/>
      <c r="G124" s="7"/>
      <c r="H124" s="7"/>
      <c r="I124" s="7"/>
      <c r="J124" s="7"/>
      <c r="K124" s="7"/>
      <c r="L124" s="7"/>
      <c r="M124" s="7"/>
      <c r="N124" s="7"/>
      <c r="O124" s="7"/>
    </row>
    <row r="125" spans="2:15">
      <c r="B125" s="7"/>
      <c r="C125" s="7"/>
      <c r="D125" s="7"/>
      <c r="E125" s="7"/>
      <c r="F125" s="7"/>
      <c r="G125" s="7"/>
      <c r="H125" s="7"/>
      <c r="I125" s="7"/>
      <c r="J125" s="7"/>
      <c r="K125" s="7"/>
      <c r="L125" s="7"/>
      <c r="M125" s="7"/>
      <c r="N125" s="7"/>
      <c r="O125" s="7"/>
    </row>
    <row r="126" spans="2:15">
      <c r="B126" s="7"/>
      <c r="C126" s="7"/>
      <c r="D126" s="7"/>
      <c r="E126" s="7"/>
      <c r="F126" s="7"/>
      <c r="G126" s="7"/>
      <c r="H126" s="7"/>
      <c r="I126" s="7"/>
      <c r="J126" s="7"/>
      <c r="K126" s="7"/>
      <c r="L126" s="7"/>
      <c r="M126" s="7"/>
      <c r="N126" s="7"/>
      <c r="O126" s="7"/>
    </row>
    <row r="127" spans="2:15">
      <c r="B127" s="7"/>
      <c r="C127" s="7"/>
      <c r="D127" s="7"/>
      <c r="E127" s="7"/>
      <c r="F127" s="7"/>
      <c r="G127" s="7"/>
      <c r="H127" s="7"/>
      <c r="I127" s="7"/>
      <c r="J127" s="7"/>
      <c r="K127" s="7"/>
      <c r="L127" s="7"/>
      <c r="M127" s="7"/>
      <c r="N127" s="7"/>
      <c r="O127" s="7"/>
    </row>
    <row r="128" spans="2:15">
      <c r="B128" s="7"/>
      <c r="C128" s="7"/>
      <c r="D128" s="7"/>
      <c r="E128" s="7"/>
      <c r="F128" s="7"/>
      <c r="G128" s="7"/>
      <c r="H128" s="7"/>
      <c r="I128" s="7"/>
      <c r="J128" s="7"/>
      <c r="K128" s="7"/>
      <c r="L128" s="7"/>
      <c r="M128" s="7"/>
      <c r="N128" s="7"/>
      <c r="O128" s="7"/>
    </row>
    <row r="129" spans="2:15">
      <c r="B129" s="7"/>
      <c r="C129" s="7"/>
      <c r="D129" s="7"/>
      <c r="E129" s="7"/>
      <c r="F129" s="7"/>
      <c r="G129" s="7"/>
      <c r="H129" s="7"/>
      <c r="I129" s="7"/>
      <c r="J129" s="7"/>
      <c r="K129" s="7"/>
      <c r="L129" s="7"/>
      <c r="M129" s="7"/>
      <c r="N129" s="7"/>
      <c r="O129" s="7"/>
    </row>
    <row r="130" spans="2:15">
      <c r="B130" s="7"/>
      <c r="C130" s="7"/>
      <c r="D130" s="7"/>
      <c r="E130" s="7"/>
      <c r="F130" s="7"/>
      <c r="G130" s="7"/>
      <c r="H130" s="7"/>
      <c r="I130" s="7"/>
      <c r="J130" s="7"/>
      <c r="K130" s="7"/>
      <c r="L130" s="7"/>
      <c r="M130" s="7"/>
      <c r="N130" s="7"/>
      <c r="O130" s="7"/>
    </row>
    <row r="131" spans="2:15">
      <c r="B131" s="7"/>
      <c r="C131" s="7"/>
      <c r="D131" s="7"/>
      <c r="E131" s="7"/>
      <c r="F131" s="7"/>
      <c r="G131" s="7"/>
      <c r="H131" s="7"/>
      <c r="I131" s="7"/>
      <c r="J131" s="7"/>
      <c r="K131" s="7"/>
      <c r="L131" s="7"/>
      <c r="M131" s="7"/>
      <c r="N131" s="7"/>
      <c r="O131" s="7"/>
    </row>
    <row r="132" spans="2:15">
      <c r="B132" s="7"/>
      <c r="C132" s="7"/>
      <c r="D132" s="7"/>
      <c r="E132" s="7"/>
      <c r="F132" s="7"/>
      <c r="G132" s="7"/>
      <c r="H132" s="7"/>
      <c r="I132" s="7"/>
      <c r="J132" s="7"/>
      <c r="K132" s="7"/>
      <c r="L132" s="7"/>
      <c r="M132" s="7"/>
      <c r="N132" s="7"/>
      <c r="O132" s="7"/>
    </row>
    <row r="133" spans="2:15">
      <c r="B133" s="7"/>
      <c r="C133" s="7"/>
      <c r="D133" s="7"/>
      <c r="E133" s="7"/>
      <c r="F133" s="7"/>
      <c r="G133" s="7"/>
      <c r="H133" s="7"/>
      <c r="I133" s="7"/>
      <c r="J133" s="7"/>
      <c r="K133" s="7"/>
      <c r="L133" s="7"/>
      <c r="M133" s="7"/>
      <c r="N133" s="7"/>
      <c r="O133" s="7"/>
    </row>
    <row r="134" spans="2:15">
      <c r="B134" s="7"/>
      <c r="C134" s="7"/>
      <c r="D134" s="7"/>
      <c r="E134" s="7"/>
      <c r="F134" s="7"/>
      <c r="G134" s="7"/>
      <c r="H134" s="7"/>
      <c r="I134" s="7"/>
      <c r="J134" s="7"/>
      <c r="K134" s="7"/>
      <c r="L134" s="7"/>
      <c r="M134" s="7"/>
      <c r="N134" s="7"/>
      <c r="O134" s="7"/>
    </row>
    <row r="135" spans="2:15">
      <c r="B135" s="7"/>
      <c r="C135" s="7"/>
      <c r="D135" s="7"/>
      <c r="E135" s="7"/>
      <c r="F135" s="7"/>
      <c r="G135" s="7"/>
      <c r="H135" s="7"/>
      <c r="I135" s="7"/>
      <c r="J135" s="7"/>
      <c r="K135" s="7"/>
      <c r="L135" s="7"/>
      <c r="M135" s="7"/>
      <c r="N135" s="7"/>
      <c r="O135" s="7"/>
    </row>
    <row r="136" spans="2:15">
      <c r="B136" s="7"/>
      <c r="C136" s="7"/>
      <c r="D136" s="7"/>
      <c r="E136" s="7"/>
      <c r="F136" s="7"/>
      <c r="G136" s="7"/>
      <c r="H136" s="7"/>
      <c r="I136" s="7"/>
      <c r="J136" s="7"/>
      <c r="K136" s="7"/>
      <c r="L136" s="7"/>
      <c r="M136" s="7"/>
      <c r="N136" s="7"/>
      <c r="O136" s="7"/>
    </row>
    <row r="137" spans="2:15">
      <c r="B137" s="7"/>
      <c r="C137" s="7"/>
      <c r="D137" s="7"/>
      <c r="E137" s="7"/>
      <c r="F137" s="7"/>
      <c r="G137" s="7"/>
      <c r="H137" s="7"/>
      <c r="I137" s="7"/>
      <c r="J137" s="7"/>
      <c r="K137" s="7"/>
      <c r="L137" s="7"/>
      <c r="M137" s="7"/>
      <c r="N137" s="7"/>
      <c r="O137" s="7"/>
    </row>
    <row r="138" spans="2:15">
      <c r="B138" s="7"/>
      <c r="C138" s="7"/>
      <c r="D138" s="7"/>
      <c r="E138" s="7"/>
      <c r="F138" s="7"/>
      <c r="G138" s="7"/>
      <c r="H138" s="7"/>
      <c r="I138" s="7"/>
      <c r="J138" s="7"/>
      <c r="K138" s="7"/>
      <c r="L138" s="7"/>
      <c r="M138" s="7"/>
      <c r="N138" s="7"/>
      <c r="O138" s="7"/>
    </row>
    <row r="139" spans="2:15">
      <c r="B139" s="7"/>
      <c r="C139" s="7"/>
      <c r="D139" s="7"/>
      <c r="E139" s="7"/>
      <c r="F139" s="7"/>
      <c r="G139" s="7"/>
      <c r="H139" s="7"/>
      <c r="I139" s="7"/>
      <c r="J139" s="7"/>
      <c r="K139" s="7"/>
      <c r="L139" s="7"/>
      <c r="M139" s="7"/>
      <c r="N139" s="7"/>
      <c r="O139" s="7"/>
    </row>
    <row r="140" spans="2:15">
      <c r="B140" s="7"/>
      <c r="C140" s="7"/>
      <c r="D140" s="7"/>
      <c r="E140" s="7"/>
      <c r="F140" s="7"/>
      <c r="G140" s="7"/>
      <c r="H140" s="7"/>
      <c r="I140" s="7"/>
      <c r="J140" s="7"/>
      <c r="K140" s="7"/>
      <c r="L140" s="7"/>
      <c r="M140" s="7"/>
      <c r="N140" s="7"/>
      <c r="O140" s="7"/>
    </row>
    <row r="141" spans="2:15">
      <c r="B141" s="7"/>
      <c r="C141" s="7"/>
      <c r="D141" s="7"/>
      <c r="E141" s="7"/>
      <c r="F141" s="7"/>
      <c r="G141" s="7"/>
      <c r="H141" s="7"/>
      <c r="I141" s="7"/>
      <c r="J141" s="7"/>
      <c r="K141" s="7"/>
      <c r="L141" s="7"/>
      <c r="M141" s="7"/>
      <c r="N141" s="7"/>
      <c r="O141" s="7"/>
    </row>
    <row r="142" spans="2:15">
      <c r="B142" s="7"/>
      <c r="C142" s="7"/>
      <c r="D142" s="7"/>
      <c r="E142" s="7"/>
      <c r="F142" s="7"/>
      <c r="G142" s="7"/>
      <c r="H142" s="7"/>
      <c r="I142" s="7"/>
      <c r="J142" s="7"/>
      <c r="K142" s="7"/>
      <c r="L142" s="7"/>
      <c r="M142" s="7"/>
      <c r="N142" s="7"/>
      <c r="O142" s="7"/>
    </row>
    <row r="143" spans="2:15">
      <c r="B143" s="7"/>
      <c r="C143" s="7"/>
      <c r="D143" s="7"/>
      <c r="E143" s="7"/>
      <c r="F143" s="7"/>
      <c r="G143" s="7"/>
      <c r="H143" s="7"/>
      <c r="I143" s="7"/>
      <c r="J143" s="7"/>
      <c r="K143" s="7"/>
      <c r="L143" s="7"/>
      <c r="M143" s="7"/>
      <c r="N143" s="7"/>
      <c r="O143" s="7"/>
    </row>
    <row r="144" spans="2:15">
      <c r="B144" s="7"/>
      <c r="C144" s="7"/>
      <c r="D144" s="7"/>
      <c r="E144" s="7"/>
      <c r="F144" s="7"/>
      <c r="G144" s="7"/>
      <c r="H144" s="7"/>
      <c r="I144" s="7"/>
      <c r="J144" s="7"/>
      <c r="K144" s="7"/>
      <c r="L144" s="7"/>
      <c r="M144" s="7"/>
      <c r="N144" s="7"/>
      <c r="O144" s="7"/>
    </row>
    <row r="146" spans="2:15" ht="15" thickBot="1">
      <c r="B146" s="29"/>
      <c r="C146" s="52">
        <v>2021</v>
      </c>
      <c r="D146" s="52">
        <v>2022</v>
      </c>
      <c r="E146" s="52">
        <v>2023</v>
      </c>
      <c r="F146" s="52">
        <v>2024</v>
      </c>
    </row>
    <row r="147" spans="2:15" ht="15" thickBot="1">
      <c r="B147" s="35" t="s">
        <v>1009</v>
      </c>
      <c r="C147" s="82">
        <v>40.569925151433289</v>
      </c>
      <c r="D147" s="37">
        <v>70.584205246911679</v>
      </c>
      <c r="E147" s="37">
        <v>72.255425154320591</v>
      </c>
      <c r="F147" s="37">
        <v>55.077570207569217</v>
      </c>
    </row>
    <row r="148" spans="2:15" ht="15" thickBot="1">
      <c r="B148" s="35" t="s">
        <v>1010</v>
      </c>
      <c r="C148" s="83">
        <v>69.871665903539096</v>
      </c>
      <c r="D148" s="84">
        <v>256.360136981084</v>
      </c>
      <c r="E148" s="84">
        <v>123.79313988094958</v>
      </c>
      <c r="F148" s="84">
        <v>134.96704212453903</v>
      </c>
    </row>
    <row r="149" spans="2:15" ht="15" thickBot="1">
      <c r="B149" s="35" t="s">
        <v>1011</v>
      </c>
      <c r="C149" s="37">
        <v>51.486924064006764</v>
      </c>
      <c r="D149" s="37">
        <v>232.03443689614593</v>
      </c>
      <c r="E149" s="37">
        <v>91.995721240940071</v>
      </c>
      <c r="F149" s="37">
        <v>157.84844542572452</v>
      </c>
    </row>
    <row r="150" spans="2:15" ht="15" thickBot="1">
      <c r="B150" s="35" t="s">
        <v>1012</v>
      </c>
      <c r="C150" s="84">
        <v>40.879602958937085</v>
      </c>
      <c r="D150" s="84">
        <v>63.828486941423982</v>
      </c>
      <c r="E150" s="84">
        <v>32.551045818236155</v>
      </c>
      <c r="F150" s="84">
        <v>52.445417044080543</v>
      </c>
    </row>
    <row r="154" spans="2:15" ht="21">
      <c r="B154" s="10" t="s">
        <v>1016</v>
      </c>
      <c r="D154" s="9" t="s">
        <v>118</v>
      </c>
    </row>
    <row r="157" spans="2:15">
      <c r="B157" s="7"/>
      <c r="C157" s="7"/>
      <c r="D157" s="7"/>
      <c r="E157" s="7"/>
      <c r="F157" s="7"/>
      <c r="G157" s="7"/>
      <c r="H157" s="7"/>
      <c r="I157" s="7"/>
      <c r="J157" s="7"/>
      <c r="K157" s="7"/>
      <c r="L157" s="7"/>
      <c r="M157" s="7"/>
      <c r="N157" s="7"/>
      <c r="O157" s="7"/>
    </row>
    <row r="158" spans="2:15">
      <c r="B158" s="7"/>
      <c r="C158" s="7"/>
      <c r="D158" s="7"/>
      <c r="E158" s="7"/>
      <c r="F158" s="7"/>
      <c r="G158" s="7"/>
      <c r="H158" s="7"/>
      <c r="I158" s="7"/>
      <c r="J158" s="7"/>
      <c r="K158" s="7"/>
      <c r="L158" s="7"/>
      <c r="M158" s="7"/>
      <c r="N158" s="7"/>
      <c r="O158" s="7"/>
    </row>
    <row r="159" spans="2:15">
      <c r="B159" s="7"/>
      <c r="C159" s="7"/>
      <c r="D159" s="7"/>
      <c r="E159" s="7"/>
      <c r="F159" s="7"/>
      <c r="G159" s="7"/>
      <c r="H159" s="7"/>
      <c r="I159" s="7"/>
      <c r="J159" s="7"/>
      <c r="K159" s="7"/>
      <c r="L159" s="7"/>
      <c r="M159" s="7"/>
      <c r="N159" s="7"/>
      <c r="O159" s="7"/>
    </row>
    <row r="160" spans="2:15">
      <c r="B160" s="7"/>
      <c r="C160" s="7"/>
      <c r="D160" s="7"/>
      <c r="E160" s="7"/>
      <c r="F160" s="7"/>
      <c r="G160" s="7"/>
      <c r="H160" s="7"/>
      <c r="I160" s="7"/>
      <c r="J160" s="7"/>
      <c r="K160" s="7"/>
      <c r="L160" s="7"/>
      <c r="M160" s="7"/>
      <c r="N160" s="7"/>
      <c r="O160" s="7"/>
    </row>
    <row r="161" spans="2:15">
      <c r="B161" s="7"/>
      <c r="C161" s="7"/>
      <c r="D161" s="7"/>
      <c r="E161" s="7"/>
      <c r="F161" s="7"/>
      <c r="G161" s="7"/>
      <c r="H161" s="7"/>
      <c r="I161" s="7"/>
      <c r="J161" s="7"/>
      <c r="K161" s="7"/>
      <c r="L161" s="7"/>
      <c r="M161" s="7"/>
      <c r="N161" s="7"/>
      <c r="O161" s="7"/>
    </row>
    <row r="162" spans="2:15">
      <c r="B162" s="7"/>
      <c r="C162" s="7"/>
      <c r="D162" s="7"/>
      <c r="E162" s="7"/>
      <c r="F162" s="7"/>
      <c r="G162" s="7"/>
      <c r="H162" s="7"/>
      <c r="I162" s="7"/>
      <c r="J162" s="7"/>
      <c r="K162" s="7"/>
      <c r="L162" s="7"/>
      <c r="M162" s="7"/>
      <c r="N162" s="7"/>
      <c r="O162" s="7"/>
    </row>
    <row r="163" spans="2:15">
      <c r="B163" s="7"/>
      <c r="C163" s="7"/>
      <c r="D163" s="7"/>
      <c r="E163" s="7"/>
      <c r="F163" s="7"/>
      <c r="G163" s="7"/>
      <c r="H163" s="7"/>
      <c r="I163" s="7"/>
      <c r="J163" s="7"/>
      <c r="K163" s="7"/>
      <c r="L163" s="7"/>
      <c r="M163" s="7"/>
      <c r="N163" s="7"/>
      <c r="O163" s="7"/>
    </row>
    <row r="164" spans="2:15">
      <c r="B164" s="7"/>
      <c r="C164" s="7"/>
      <c r="D164" s="7"/>
      <c r="E164" s="7"/>
      <c r="F164" s="7"/>
      <c r="G164" s="7"/>
      <c r="H164" s="7"/>
      <c r="I164" s="7"/>
      <c r="J164" s="7"/>
      <c r="K164" s="7"/>
      <c r="L164" s="7"/>
      <c r="M164" s="7"/>
      <c r="N164" s="7"/>
      <c r="O164" s="7"/>
    </row>
    <row r="165" spans="2:15">
      <c r="B165" s="7"/>
      <c r="C165" s="7"/>
      <c r="D165" s="7"/>
      <c r="E165" s="7"/>
      <c r="F165" s="7"/>
      <c r="G165" s="7"/>
      <c r="H165" s="7"/>
      <c r="I165" s="7"/>
      <c r="J165" s="7"/>
      <c r="K165" s="7"/>
      <c r="L165" s="7"/>
      <c r="M165" s="7"/>
      <c r="N165" s="7"/>
      <c r="O165" s="7"/>
    </row>
    <row r="166" spans="2:15">
      <c r="B166" s="7"/>
      <c r="C166" s="7"/>
      <c r="D166" s="7"/>
      <c r="E166" s="7"/>
      <c r="F166" s="7"/>
      <c r="G166" s="7"/>
      <c r="H166" s="7"/>
      <c r="I166" s="7"/>
      <c r="J166" s="7"/>
      <c r="K166" s="7"/>
      <c r="L166" s="7"/>
      <c r="M166" s="7"/>
      <c r="N166" s="7"/>
      <c r="O166" s="7"/>
    </row>
    <row r="167" spans="2:15">
      <c r="B167" s="7"/>
      <c r="C167" s="7"/>
      <c r="D167" s="7"/>
      <c r="E167" s="7"/>
      <c r="F167" s="7"/>
      <c r="G167" s="7"/>
      <c r="H167" s="7"/>
      <c r="I167" s="7"/>
      <c r="J167" s="7"/>
      <c r="K167" s="7"/>
      <c r="L167" s="7"/>
      <c r="M167" s="7"/>
      <c r="N167" s="7"/>
      <c r="O167" s="7"/>
    </row>
    <row r="168" spans="2:15">
      <c r="B168" s="7"/>
      <c r="C168" s="7"/>
      <c r="D168" s="7"/>
      <c r="E168" s="7"/>
      <c r="F168" s="7"/>
      <c r="G168" s="7"/>
      <c r="H168" s="7"/>
      <c r="I168" s="7"/>
      <c r="J168" s="7"/>
      <c r="K168" s="7"/>
      <c r="L168" s="7"/>
      <c r="M168" s="7"/>
      <c r="N168" s="7"/>
      <c r="O168" s="7"/>
    </row>
    <row r="169" spans="2:15">
      <c r="B169" s="7"/>
      <c r="C169" s="7"/>
      <c r="D169" s="7"/>
      <c r="E169" s="7"/>
      <c r="F169" s="7"/>
      <c r="G169" s="7"/>
      <c r="H169" s="7"/>
      <c r="I169" s="7"/>
      <c r="J169" s="7"/>
      <c r="K169" s="7"/>
      <c r="L169" s="7"/>
      <c r="M169" s="7"/>
      <c r="N169" s="7"/>
      <c r="O169" s="7"/>
    </row>
    <row r="170" spans="2:15">
      <c r="B170" s="7"/>
      <c r="C170" s="7"/>
      <c r="D170" s="7"/>
      <c r="E170" s="7"/>
      <c r="F170" s="7"/>
      <c r="G170" s="7"/>
      <c r="H170" s="7"/>
      <c r="I170" s="7"/>
      <c r="J170" s="7"/>
      <c r="K170" s="7"/>
      <c r="L170" s="7"/>
      <c r="M170" s="7"/>
      <c r="N170" s="7"/>
      <c r="O170" s="7"/>
    </row>
    <row r="171" spans="2:15">
      <c r="B171" s="7"/>
      <c r="C171" s="7"/>
      <c r="D171" s="7"/>
      <c r="E171" s="7"/>
      <c r="F171" s="7"/>
      <c r="G171" s="7"/>
      <c r="H171" s="7"/>
      <c r="I171" s="7"/>
      <c r="J171" s="7"/>
      <c r="K171" s="7"/>
      <c r="L171" s="7"/>
      <c r="M171" s="7"/>
      <c r="N171" s="7"/>
      <c r="O171" s="7"/>
    </row>
    <row r="172" spans="2:15">
      <c r="B172" s="7"/>
      <c r="C172" s="7"/>
      <c r="D172" s="7"/>
      <c r="E172" s="7"/>
      <c r="F172" s="7"/>
      <c r="G172" s="7"/>
      <c r="H172" s="7"/>
      <c r="I172" s="7"/>
      <c r="J172" s="7"/>
      <c r="K172" s="7"/>
      <c r="L172" s="7"/>
      <c r="M172" s="7"/>
      <c r="N172" s="7"/>
      <c r="O172" s="7"/>
    </row>
    <row r="173" spans="2:15">
      <c r="B173" s="7"/>
      <c r="C173" s="7"/>
      <c r="D173" s="7"/>
      <c r="E173" s="7"/>
      <c r="F173" s="7"/>
      <c r="G173" s="7"/>
      <c r="H173" s="7"/>
      <c r="I173" s="7"/>
      <c r="J173" s="7"/>
      <c r="K173" s="7"/>
      <c r="L173" s="7"/>
      <c r="M173" s="7"/>
      <c r="N173" s="7"/>
      <c r="O173" s="7"/>
    </row>
    <row r="174" spans="2:15">
      <c r="B174" s="7"/>
      <c r="C174" s="7"/>
      <c r="D174" s="7"/>
      <c r="E174" s="7"/>
      <c r="F174" s="7"/>
      <c r="G174" s="7"/>
      <c r="H174" s="7"/>
      <c r="I174" s="7"/>
      <c r="J174" s="7"/>
      <c r="K174" s="7"/>
      <c r="L174" s="7"/>
      <c r="M174" s="7"/>
      <c r="N174" s="7"/>
      <c r="O174" s="7"/>
    </row>
    <row r="175" spans="2:15">
      <c r="B175" s="7"/>
      <c r="C175" s="7"/>
      <c r="D175" s="7"/>
      <c r="E175" s="7"/>
      <c r="F175" s="7"/>
      <c r="G175" s="7"/>
      <c r="H175" s="7"/>
      <c r="I175" s="7"/>
      <c r="J175" s="7"/>
      <c r="K175" s="7"/>
      <c r="L175" s="7"/>
      <c r="M175" s="7"/>
      <c r="N175" s="7"/>
      <c r="O175" s="7"/>
    </row>
    <row r="176" spans="2:15">
      <c r="B176" s="7"/>
      <c r="C176" s="7"/>
      <c r="D176" s="7"/>
      <c r="E176" s="7"/>
      <c r="F176" s="7"/>
      <c r="G176" s="7"/>
      <c r="H176" s="7"/>
      <c r="I176" s="7"/>
      <c r="J176" s="7"/>
      <c r="K176" s="7"/>
      <c r="L176" s="7"/>
      <c r="M176" s="7"/>
      <c r="N176" s="7"/>
      <c r="O176" s="7"/>
    </row>
    <row r="177" spans="2:15">
      <c r="B177" s="7"/>
      <c r="C177" s="7"/>
      <c r="D177" s="7"/>
      <c r="E177" s="7"/>
      <c r="F177" s="7"/>
      <c r="G177" s="7"/>
      <c r="H177" s="7"/>
      <c r="I177" s="7"/>
      <c r="J177" s="7"/>
      <c r="K177" s="7"/>
      <c r="L177" s="7"/>
      <c r="M177" s="7"/>
      <c r="N177" s="7"/>
      <c r="O177" s="7"/>
    </row>
    <row r="178" spans="2:15">
      <c r="B178" s="7"/>
      <c r="C178" s="7"/>
      <c r="D178" s="7"/>
      <c r="E178" s="7"/>
      <c r="F178" s="7"/>
      <c r="G178" s="7"/>
      <c r="H178" s="7"/>
      <c r="I178" s="7"/>
      <c r="J178" s="7"/>
      <c r="K178" s="7"/>
      <c r="L178" s="7"/>
      <c r="M178" s="7"/>
      <c r="N178" s="7"/>
      <c r="O178" s="7"/>
    </row>
    <row r="179" spans="2:15">
      <c r="B179" s="7"/>
      <c r="C179" s="7"/>
      <c r="D179" s="7"/>
      <c r="E179" s="7"/>
      <c r="F179" s="7"/>
      <c r="G179" s="7"/>
      <c r="H179" s="7"/>
      <c r="I179" s="7"/>
      <c r="J179" s="7"/>
      <c r="K179" s="7"/>
      <c r="L179" s="7"/>
      <c r="M179" s="7"/>
      <c r="N179" s="7"/>
      <c r="O179" s="7"/>
    </row>
    <row r="180" spans="2:15">
      <c r="B180" s="7"/>
      <c r="C180" s="7"/>
      <c r="D180" s="7"/>
      <c r="E180" s="7"/>
      <c r="F180" s="7"/>
      <c r="G180" s="7"/>
      <c r="H180" s="7"/>
      <c r="I180" s="7"/>
      <c r="J180" s="7"/>
      <c r="K180" s="7"/>
      <c r="L180" s="7"/>
      <c r="M180" s="7"/>
      <c r="N180" s="7"/>
      <c r="O180" s="7"/>
    </row>
    <row r="181" spans="2:15">
      <c r="B181" s="7"/>
      <c r="C181" s="7"/>
      <c r="D181" s="7"/>
      <c r="E181" s="7"/>
      <c r="F181" s="7"/>
      <c r="G181" s="7"/>
      <c r="H181" s="7"/>
      <c r="I181" s="7"/>
      <c r="J181" s="7"/>
      <c r="K181" s="7"/>
      <c r="L181" s="7"/>
      <c r="M181" s="7"/>
      <c r="N181" s="7"/>
      <c r="O181" s="7"/>
    </row>
    <row r="182" spans="2:15">
      <c r="B182" s="7"/>
      <c r="C182" s="7"/>
      <c r="D182" s="7"/>
      <c r="E182" s="7"/>
      <c r="F182" s="7"/>
      <c r="G182" s="7"/>
      <c r="H182" s="7"/>
      <c r="I182" s="7"/>
      <c r="J182" s="7"/>
      <c r="K182" s="7"/>
      <c r="L182" s="7"/>
      <c r="M182" s="7"/>
      <c r="N182" s="7"/>
      <c r="O182" s="7"/>
    </row>
    <row r="184" spans="2:15" ht="15" thickBot="1">
      <c r="B184" s="29"/>
      <c r="C184" s="52">
        <v>2021</v>
      </c>
      <c r="D184" s="52">
        <v>2022</v>
      </c>
      <c r="E184" s="52">
        <v>2023</v>
      </c>
      <c r="F184" s="52">
        <v>2024</v>
      </c>
    </row>
    <row r="185" spans="2:15" ht="15" thickBot="1">
      <c r="B185" s="35" t="s">
        <v>1009</v>
      </c>
      <c r="C185" s="82">
        <v>33.576403796442342</v>
      </c>
      <c r="D185" s="37">
        <v>69.781026620368721</v>
      </c>
      <c r="E185" s="37">
        <v>80.202683256170332</v>
      </c>
      <c r="F185" s="37">
        <v>66.887677808307728</v>
      </c>
    </row>
    <row r="186" spans="2:15" ht="15" thickBot="1">
      <c r="B186" s="35" t="s">
        <v>1010</v>
      </c>
      <c r="C186" s="83">
        <v>45.112234432233549</v>
      </c>
      <c r="D186" s="84">
        <v>215.08903655372799</v>
      </c>
      <c r="E186" s="84">
        <v>64.301192765573063</v>
      </c>
      <c r="F186" s="84">
        <v>130.98141292735602</v>
      </c>
    </row>
    <row r="187" spans="2:15" ht="15" thickBot="1">
      <c r="B187" s="35" t="s">
        <v>1011</v>
      </c>
      <c r="C187" s="37">
        <v>25.473613375603062</v>
      </c>
      <c r="D187" s="37">
        <v>202.44553253321092</v>
      </c>
      <c r="E187" s="37">
        <v>29.256106959540652</v>
      </c>
      <c r="F187" s="37">
        <v>111.62348731886244</v>
      </c>
    </row>
    <row r="188" spans="2:15" ht="15" thickBot="1">
      <c r="B188" s="35" t="s">
        <v>1012</v>
      </c>
      <c r="C188" s="84">
        <v>30.315108695651531</v>
      </c>
      <c r="D188" s="84">
        <v>99.772182971016292</v>
      </c>
      <c r="E188" s="84">
        <v>49.792362998189574</v>
      </c>
      <c r="F188" s="84">
        <v>73.677163722825568</v>
      </c>
    </row>
    <row r="192" spans="2:15" ht="21">
      <c r="B192" s="10" t="s">
        <v>1017</v>
      </c>
      <c r="D192" s="9" t="s">
        <v>1018</v>
      </c>
    </row>
    <row r="195" spans="2:15">
      <c r="B195" s="7"/>
      <c r="C195" s="7"/>
      <c r="D195" s="7"/>
      <c r="E195" s="7"/>
      <c r="F195" s="7"/>
      <c r="G195" s="7"/>
      <c r="H195" s="7"/>
      <c r="I195" s="7"/>
      <c r="J195" s="7"/>
      <c r="K195" s="7"/>
      <c r="L195" s="7"/>
      <c r="M195" s="7"/>
      <c r="N195" s="7"/>
      <c r="O195" s="7"/>
    </row>
    <row r="196" spans="2:15">
      <c r="B196" s="7"/>
      <c r="C196" s="7"/>
      <c r="D196" s="7"/>
      <c r="E196" s="7"/>
      <c r="F196" s="7"/>
      <c r="G196" s="7"/>
      <c r="H196" s="7"/>
      <c r="I196" s="7"/>
      <c r="J196" s="7"/>
      <c r="K196" s="7"/>
      <c r="L196" s="7"/>
      <c r="M196" s="7"/>
      <c r="N196" s="7"/>
      <c r="O196" s="7"/>
    </row>
    <row r="197" spans="2:15">
      <c r="B197" s="7"/>
      <c r="C197" s="7"/>
      <c r="D197" s="7"/>
      <c r="E197" s="7"/>
      <c r="F197" s="7"/>
      <c r="G197" s="7"/>
      <c r="H197" s="7"/>
      <c r="I197" s="7"/>
      <c r="J197" s="7"/>
      <c r="K197" s="7"/>
      <c r="L197" s="7"/>
      <c r="M197" s="7"/>
      <c r="N197" s="7"/>
      <c r="O197" s="7"/>
    </row>
    <row r="198" spans="2:15">
      <c r="B198" s="7"/>
      <c r="C198" s="7"/>
      <c r="D198" s="7"/>
      <c r="E198" s="7"/>
      <c r="F198" s="7"/>
      <c r="G198" s="7"/>
      <c r="H198" s="7"/>
      <c r="I198" s="7"/>
      <c r="J198" s="7"/>
      <c r="K198" s="7"/>
      <c r="L198" s="7"/>
      <c r="M198" s="7"/>
      <c r="N198" s="7"/>
      <c r="O198" s="7"/>
    </row>
    <row r="199" spans="2:15">
      <c r="B199" s="7"/>
      <c r="C199" s="7"/>
      <c r="D199" s="7"/>
      <c r="E199" s="7"/>
      <c r="F199" s="7"/>
      <c r="G199" s="7"/>
      <c r="H199" s="7"/>
      <c r="I199" s="7"/>
      <c r="J199" s="7"/>
      <c r="K199" s="7"/>
      <c r="L199" s="7"/>
      <c r="M199" s="7"/>
      <c r="N199" s="7"/>
      <c r="O199" s="7"/>
    </row>
    <row r="200" spans="2:15">
      <c r="B200" s="7"/>
      <c r="C200" s="7"/>
      <c r="D200" s="7"/>
      <c r="E200" s="7"/>
      <c r="F200" s="7"/>
      <c r="G200" s="7"/>
      <c r="H200" s="7"/>
      <c r="I200" s="7"/>
      <c r="J200" s="7"/>
      <c r="K200" s="7"/>
      <c r="L200" s="7"/>
      <c r="M200" s="7"/>
      <c r="N200" s="7"/>
      <c r="O200" s="7"/>
    </row>
    <row r="201" spans="2:15">
      <c r="B201" s="7"/>
      <c r="C201" s="7"/>
      <c r="D201" s="7"/>
      <c r="E201" s="7"/>
      <c r="F201" s="7"/>
      <c r="G201" s="7"/>
      <c r="H201" s="7"/>
      <c r="I201" s="7"/>
      <c r="J201" s="7"/>
      <c r="K201" s="7"/>
      <c r="L201" s="7"/>
      <c r="M201" s="7"/>
      <c r="N201" s="7"/>
      <c r="O201" s="7"/>
    </row>
    <row r="202" spans="2:15">
      <c r="B202" s="7"/>
      <c r="C202" s="7"/>
      <c r="D202" s="7"/>
      <c r="E202" s="7"/>
      <c r="F202" s="7"/>
      <c r="G202" s="7"/>
      <c r="H202" s="7"/>
      <c r="I202" s="7"/>
      <c r="J202" s="7"/>
      <c r="K202" s="7"/>
      <c r="L202" s="7"/>
      <c r="M202" s="7"/>
      <c r="N202" s="7"/>
      <c r="O202" s="7"/>
    </row>
    <row r="203" spans="2:15">
      <c r="B203" s="7"/>
      <c r="C203" s="7"/>
      <c r="D203" s="7"/>
      <c r="E203" s="7"/>
      <c r="F203" s="7"/>
      <c r="G203" s="7"/>
      <c r="H203" s="7"/>
      <c r="I203" s="7"/>
      <c r="J203" s="7"/>
      <c r="K203" s="7"/>
      <c r="L203" s="7"/>
      <c r="M203" s="7"/>
      <c r="N203" s="7"/>
      <c r="O203" s="7"/>
    </row>
    <row r="204" spans="2:15">
      <c r="B204" s="7"/>
      <c r="C204" s="7"/>
      <c r="D204" s="7"/>
      <c r="E204" s="7"/>
      <c r="F204" s="7"/>
      <c r="G204" s="7"/>
      <c r="H204" s="7"/>
      <c r="I204" s="7"/>
      <c r="J204" s="7"/>
      <c r="K204" s="7"/>
      <c r="L204" s="7"/>
      <c r="M204" s="7"/>
      <c r="N204" s="7"/>
      <c r="O204" s="7"/>
    </row>
    <row r="205" spans="2:15">
      <c r="B205" s="7"/>
      <c r="C205" s="7"/>
      <c r="D205" s="7"/>
      <c r="E205" s="7"/>
      <c r="F205" s="7"/>
      <c r="G205" s="7"/>
      <c r="H205" s="7"/>
      <c r="I205" s="7"/>
      <c r="J205" s="7"/>
      <c r="K205" s="7"/>
      <c r="L205" s="7"/>
      <c r="M205" s="7"/>
      <c r="N205" s="7"/>
      <c r="O205" s="7"/>
    </row>
    <row r="206" spans="2:15">
      <c r="B206" s="7"/>
      <c r="C206" s="7"/>
      <c r="D206" s="7"/>
      <c r="E206" s="7"/>
      <c r="F206" s="7"/>
      <c r="G206" s="7"/>
      <c r="H206" s="7"/>
      <c r="I206" s="7"/>
      <c r="J206" s="7"/>
      <c r="K206" s="7"/>
      <c r="L206" s="7"/>
      <c r="M206" s="7"/>
      <c r="N206" s="7"/>
      <c r="O206" s="7"/>
    </row>
    <row r="207" spans="2:15">
      <c r="B207" s="7"/>
      <c r="C207" s="7"/>
      <c r="D207" s="7"/>
      <c r="E207" s="7"/>
      <c r="F207" s="7"/>
      <c r="G207" s="7"/>
      <c r="H207" s="7"/>
      <c r="I207" s="7"/>
      <c r="J207" s="7"/>
      <c r="K207" s="7"/>
      <c r="L207" s="7"/>
      <c r="M207" s="7"/>
      <c r="N207" s="7"/>
      <c r="O207" s="7"/>
    </row>
    <row r="208" spans="2:15">
      <c r="B208" s="7"/>
      <c r="C208" s="7"/>
      <c r="D208" s="7"/>
      <c r="E208" s="7"/>
      <c r="F208" s="7"/>
      <c r="G208" s="7"/>
      <c r="H208" s="7"/>
      <c r="I208" s="7"/>
      <c r="J208" s="7"/>
      <c r="K208" s="7"/>
      <c r="L208" s="7"/>
      <c r="M208" s="7"/>
      <c r="N208" s="7"/>
      <c r="O208" s="7"/>
    </row>
    <row r="209" spans="2:15">
      <c r="B209" s="7"/>
      <c r="C209" s="7"/>
      <c r="D209" s="7"/>
      <c r="E209" s="7"/>
      <c r="F209" s="7"/>
      <c r="G209" s="7"/>
      <c r="H209" s="7"/>
      <c r="I209" s="7"/>
      <c r="J209" s="7"/>
      <c r="K209" s="7"/>
      <c r="L209" s="7"/>
      <c r="M209" s="7"/>
      <c r="N209" s="7"/>
      <c r="O209" s="7"/>
    </row>
    <row r="210" spans="2:15">
      <c r="B210" s="7"/>
      <c r="C210" s="7"/>
      <c r="D210" s="7"/>
      <c r="E210" s="7"/>
      <c r="F210" s="7"/>
      <c r="G210" s="7"/>
      <c r="H210" s="7"/>
      <c r="I210" s="7"/>
      <c r="J210" s="7"/>
      <c r="K210" s="7"/>
      <c r="L210" s="7"/>
      <c r="M210" s="7"/>
      <c r="N210" s="7"/>
      <c r="O210" s="7"/>
    </row>
    <row r="211" spans="2:15">
      <c r="B211" s="7"/>
      <c r="C211" s="7"/>
      <c r="D211" s="7"/>
      <c r="E211" s="7"/>
      <c r="F211" s="7"/>
      <c r="G211" s="7"/>
      <c r="H211" s="7"/>
      <c r="I211" s="7"/>
      <c r="J211" s="7"/>
      <c r="K211" s="7"/>
      <c r="L211" s="7"/>
      <c r="M211" s="7"/>
      <c r="N211" s="7"/>
      <c r="O211" s="7"/>
    </row>
    <row r="212" spans="2:15">
      <c r="B212" s="7"/>
      <c r="C212" s="7"/>
      <c r="D212" s="7"/>
      <c r="E212" s="7"/>
      <c r="F212" s="7"/>
      <c r="G212" s="7"/>
      <c r="H212" s="7"/>
      <c r="I212" s="7"/>
      <c r="J212" s="7"/>
      <c r="K212" s="7"/>
      <c r="L212" s="7"/>
      <c r="M212" s="7"/>
      <c r="N212" s="7"/>
      <c r="O212" s="7"/>
    </row>
    <row r="213" spans="2:15">
      <c r="B213" s="7"/>
      <c r="C213" s="7"/>
      <c r="D213" s="7"/>
      <c r="E213" s="7"/>
      <c r="F213" s="7"/>
      <c r="G213" s="7"/>
      <c r="H213" s="7"/>
      <c r="I213" s="7"/>
      <c r="J213" s="7"/>
      <c r="K213" s="7"/>
      <c r="L213" s="7"/>
      <c r="M213" s="7"/>
      <c r="N213" s="7"/>
      <c r="O213" s="7"/>
    </row>
    <row r="214" spans="2:15">
      <c r="B214" s="7"/>
      <c r="C214" s="7"/>
      <c r="D214" s="7"/>
      <c r="E214" s="7"/>
      <c r="F214" s="7"/>
      <c r="G214" s="7"/>
      <c r="H214" s="7"/>
      <c r="I214" s="7"/>
      <c r="J214" s="7"/>
      <c r="K214" s="7"/>
      <c r="L214" s="7"/>
      <c r="M214" s="7"/>
      <c r="N214" s="7"/>
      <c r="O214" s="7"/>
    </row>
    <row r="215" spans="2:15">
      <c r="B215" s="7"/>
      <c r="C215" s="7"/>
      <c r="D215" s="7"/>
      <c r="E215" s="7"/>
      <c r="F215" s="7"/>
      <c r="G215" s="7"/>
      <c r="H215" s="7"/>
      <c r="I215" s="7"/>
      <c r="J215" s="7"/>
      <c r="K215" s="7"/>
      <c r="L215" s="7"/>
      <c r="M215" s="7"/>
      <c r="N215" s="7"/>
      <c r="O215" s="7"/>
    </row>
    <row r="216" spans="2:15">
      <c r="B216" s="7"/>
      <c r="C216" s="7"/>
      <c r="D216" s="7"/>
      <c r="E216" s="7"/>
      <c r="F216" s="7"/>
      <c r="G216" s="7"/>
      <c r="H216" s="7"/>
      <c r="I216" s="7"/>
      <c r="J216" s="7"/>
      <c r="K216" s="7"/>
      <c r="L216" s="7"/>
      <c r="M216" s="7"/>
      <c r="N216" s="7"/>
      <c r="O216" s="7"/>
    </row>
    <row r="217" spans="2:15">
      <c r="B217" s="7"/>
      <c r="C217" s="7"/>
      <c r="D217" s="7"/>
      <c r="E217" s="7"/>
      <c r="F217" s="7"/>
      <c r="G217" s="7"/>
      <c r="H217" s="7"/>
      <c r="I217" s="7"/>
      <c r="J217" s="7"/>
      <c r="K217" s="7"/>
      <c r="L217" s="7"/>
      <c r="M217" s="7"/>
      <c r="N217" s="7"/>
      <c r="O217" s="7"/>
    </row>
    <row r="218" spans="2:15">
      <c r="B218" s="7"/>
      <c r="C218" s="7"/>
      <c r="D218" s="7"/>
      <c r="E218" s="7"/>
      <c r="F218" s="7"/>
      <c r="G218" s="7"/>
      <c r="H218" s="7"/>
      <c r="I218" s="7"/>
      <c r="J218" s="7"/>
      <c r="K218" s="7"/>
      <c r="L218" s="7"/>
      <c r="M218" s="7"/>
      <c r="N218" s="7"/>
      <c r="O218" s="7"/>
    </row>
    <row r="219" spans="2:15">
      <c r="B219" s="7"/>
      <c r="C219" s="7"/>
      <c r="D219" s="7"/>
      <c r="E219" s="7"/>
      <c r="F219" s="7"/>
      <c r="G219" s="7"/>
      <c r="H219" s="7"/>
      <c r="I219" s="7"/>
      <c r="J219" s="7"/>
      <c r="K219" s="7"/>
      <c r="L219" s="7"/>
      <c r="M219" s="7"/>
      <c r="N219" s="7"/>
      <c r="O219" s="7"/>
    </row>
    <row r="220" spans="2:15">
      <c r="B220" s="7"/>
      <c r="C220" s="7"/>
      <c r="D220" s="7"/>
      <c r="E220" s="7"/>
      <c r="F220" s="7"/>
      <c r="G220" s="7"/>
      <c r="H220" s="7"/>
      <c r="I220" s="7"/>
      <c r="J220" s="7"/>
      <c r="K220" s="7"/>
      <c r="L220" s="7"/>
      <c r="M220" s="7"/>
      <c r="N220" s="7"/>
      <c r="O220" s="7"/>
    </row>
    <row r="222" spans="2:15" ht="15" thickBot="1">
      <c r="B222" s="29"/>
      <c r="C222" s="52">
        <v>2021</v>
      </c>
      <c r="D222" s="52">
        <v>2022</v>
      </c>
      <c r="E222" s="52">
        <v>2023</v>
      </c>
      <c r="F222" s="52">
        <v>2024</v>
      </c>
    </row>
    <row r="223" spans="2:15" ht="15" thickBot="1">
      <c r="B223" s="35" t="s">
        <v>1009</v>
      </c>
      <c r="C223" s="82">
        <v>25.114779120000001</v>
      </c>
      <c r="D223" s="37">
        <v>56.673510030000003</v>
      </c>
      <c r="E223" s="37">
        <v>55.973066359999997</v>
      </c>
      <c r="F223" s="37">
        <v>51.66948756</v>
      </c>
    </row>
    <row r="224" spans="2:15" ht="15" thickBot="1">
      <c r="B224" s="35" t="s">
        <v>1010</v>
      </c>
      <c r="C224" s="83">
        <v>70.106434289999996</v>
      </c>
      <c r="D224" s="84">
        <v>223.97277130000001</v>
      </c>
      <c r="E224" s="84">
        <v>88.856006179999994</v>
      </c>
      <c r="F224" s="84">
        <v>127.3877667</v>
      </c>
    </row>
    <row r="225" spans="2:6" ht="15" thickBot="1">
      <c r="B225" s="35" t="s">
        <v>1011</v>
      </c>
      <c r="C225" s="37">
        <v>55.782435460000002</v>
      </c>
      <c r="D225" s="37">
        <v>191.91028460000001</v>
      </c>
      <c r="E225" s="37">
        <v>48.972837030000001</v>
      </c>
      <c r="F225" s="37">
        <v>104.24648209999999</v>
      </c>
    </row>
    <row r="226" spans="2:6" ht="15" thickBot="1">
      <c r="B226" s="35" t="s">
        <v>1012</v>
      </c>
      <c r="C226" s="84">
        <v>28.49434179</v>
      </c>
      <c r="D226" s="84">
        <v>62.982861939999999</v>
      </c>
      <c r="E226" s="84">
        <v>25.7040425</v>
      </c>
      <c r="F226" s="84">
        <v>45.364616920000003</v>
      </c>
    </row>
  </sheetData>
  <pageMargins left="0.7" right="0.7" top="0.75" bottom="0.75" header="0.3" footer="0.3"/>
  <pageSetup paperSize="9" orientation="portrait" verticalDpi="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5F1E07-376B-4EAE-9702-860D3F894C36}">
  <sheetPr>
    <tabColor theme="3" tint="0.89999084444715716"/>
  </sheetPr>
  <dimension ref="B2:O82"/>
  <sheetViews>
    <sheetView topLeftCell="A15" zoomScale="85" zoomScaleNormal="85" workbookViewId="0">
      <selection activeCell="E35" sqref="E35"/>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1019</v>
      </c>
      <c r="D2" s="9" t="s">
        <v>65</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27" spans="2:15">
      <c r="B27" s="7"/>
      <c r="C27" s="7"/>
      <c r="D27" s="7"/>
      <c r="E27" s="7"/>
      <c r="F27" s="7"/>
      <c r="G27" s="7"/>
      <c r="H27" s="7"/>
      <c r="I27" s="7"/>
      <c r="J27" s="7"/>
      <c r="K27" s="7"/>
      <c r="L27" s="7"/>
      <c r="M27" s="7"/>
      <c r="N27" s="7"/>
      <c r="O27" s="7"/>
    </row>
    <row r="28" spans="2:15">
      <c r="B28" s="7"/>
      <c r="C28" s="7"/>
      <c r="D28" s="7"/>
      <c r="E28" s="7"/>
      <c r="F28" s="7"/>
      <c r="G28" s="7"/>
      <c r="H28" s="7"/>
      <c r="I28" s="7"/>
      <c r="J28" s="7"/>
      <c r="K28" s="7"/>
      <c r="L28" s="7"/>
      <c r="M28" s="7"/>
      <c r="N28" s="7"/>
      <c r="O28" s="7"/>
    </row>
    <row r="29" spans="2:15">
      <c r="B29" s="7"/>
      <c r="C29" s="7"/>
      <c r="D29" s="7"/>
      <c r="E29" s="7"/>
      <c r="F29" s="7"/>
      <c r="G29" s="7"/>
      <c r="H29" s="7"/>
      <c r="I29" s="7"/>
      <c r="J29" s="7"/>
      <c r="K29" s="7"/>
      <c r="L29" s="7"/>
      <c r="M29" s="7"/>
      <c r="N29" s="7"/>
      <c r="O29" s="7"/>
    </row>
    <row r="30" spans="2:15">
      <c r="B30" s="7"/>
      <c r="C30" s="7"/>
      <c r="D30" s="7"/>
      <c r="E30" s="7"/>
      <c r="F30" s="7"/>
      <c r="G30" s="7"/>
      <c r="H30" s="7"/>
      <c r="I30" s="7"/>
      <c r="J30" s="7"/>
      <c r="K30" s="7"/>
      <c r="L30" s="7"/>
      <c r="M30" s="7"/>
      <c r="N30" s="7"/>
      <c r="O30" s="7"/>
    </row>
    <row r="34" spans="2:8" ht="44.1" thickBot="1">
      <c r="B34" s="52"/>
      <c r="C34" s="52" t="s">
        <v>838</v>
      </c>
      <c r="D34" s="52" t="s">
        <v>840</v>
      </c>
      <c r="E34" s="52" t="s">
        <v>841</v>
      </c>
      <c r="F34" s="52" t="s">
        <v>839</v>
      </c>
      <c r="G34" s="52" t="s">
        <v>842</v>
      </c>
      <c r="H34" s="52" t="s">
        <v>1020</v>
      </c>
    </row>
    <row r="35" spans="2:8" ht="15" thickBot="1">
      <c r="B35" s="35" t="s">
        <v>1021</v>
      </c>
      <c r="C35" s="37">
        <v>104.14377500000001</v>
      </c>
      <c r="D35" s="37">
        <v>101.26169400000001</v>
      </c>
      <c r="E35" s="37">
        <v>93.658998179999998</v>
      </c>
      <c r="F35" s="37">
        <v>110.38022309999999</v>
      </c>
      <c r="G35" s="37">
        <v>87.187217669999995</v>
      </c>
      <c r="H35" s="37">
        <v>99.326381600000005</v>
      </c>
    </row>
    <row r="36" spans="2:8" ht="15" thickBot="1">
      <c r="B36" s="35" t="s">
        <v>1022</v>
      </c>
      <c r="C36" s="84">
        <v>97.143506380000005</v>
      </c>
      <c r="D36" s="84">
        <v>99.724544629999997</v>
      </c>
      <c r="E36" s="84">
        <v>89.778096540000007</v>
      </c>
      <c r="F36" s="84">
        <v>102.0890756</v>
      </c>
      <c r="G36" s="84">
        <v>81.965742259999999</v>
      </c>
      <c r="H36" s="84">
        <v>94.140193080000003</v>
      </c>
    </row>
    <row r="37" spans="2:8" ht="15" thickBot="1">
      <c r="B37" s="35" t="s">
        <v>1023</v>
      </c>
      <c r="C37" s="37">
        <v>93.207814209999995</v>
      </c>
      <c r="D37" s="37">
        <v>94.494735879999993</v>
      </c>
      <c r="E37" s="37">
        <v>87.881170310000002</v>
      </c>
      <c r="F37" s="37">
        <v>98.61599271</v>
      </c>
      <c r="G37" s="37">
        <v>77.169275959999993</v>
      </c>
      <c r="H37" s="37">
        <v>90.273797810000005</v>
      </c>
    </row>
    <row r="38" spans="2:8" ht="15" thickBot="1">
      <c r="B38" s="35" t="s">
        <v>1024</v>
      </c>
      <c r="C38" s="84">
        <v>89.195824229999999</v>
      </c>
      <c r="D38" s="84">
        <v>88.975824230000001</v>
      </c>
      <c r="E38" s="84">
        <v>84.864512750000003</v>
      </c>
      <c r="F38" s="84">
        <v>95.030022770000002</v>
      </c>
      <c r="G38" s="84">
        <v>71.891106559999997</v>
      </c>
      <c r="H38" s="84">
        <v>85.991458109999996</v>
      </c>
    </row>
    <row r="39" spans="2:8" ht="15" thickBot="1">
      <c r="B39" s="35" t="s">
        <v>1025</v>
      </c>
      <c r="C39" s="37">
        <v>87.944234969999997</v>
      </c>
      <c r="D39" s="37">
        <v>85.696101999999996</v>
      </c>
      <c r="E39" s="37">
        <v>82.186279600000006</v>
      </c>
      <c r="F39" s="37">
        <v>92.002750460000001</v>
      </c>
      <c r="G39" s="37">
        <v>68.582167580000004</v>
      </c>
      <c r="H39" s="37">
        <v>83.282306919999996</v>
      </c>
    </row>
    <row r="40" spans="2:8" ht="15" thickBot="1">
      <c r="B40" s="35" t="s">
        <v>1026</v>
      </c>
      <c r="C40" s="84">
        <v>86.721479959999996</v>
      </c>
      <c r="D40" s="84">
        <v>82.473142080000002</v>
      </c>
      <c r="E40" s="84">
        <v>81.078693079999994</v>
      </c>
      <c r="F40" s="84">
        <v>89.666935339999995</v>
      </c>
      <c r="G40" s="84">
        <v>66.606124769999994</v>
      </c>
      <c r="H40" s="84">
        <v>81.309275049999997</v>
      </c>
    </row>
    <row r="41" spans="2:8" ht="15" thickBot="1">
      <c r="B41" s="35" t="s">
        <v>1027</v>
      </c>
      <c r="C41" s="37">
        <v>86.396989980000001</v>
      </c>
      <c r="D41" s="37">
        <v>81.496593809999993</v>
      </c>
      <c r="E41" s="37">
        <v>81.661999089999995</v>
      </c>
      <c r="F41" s="37">
        <v>89.647399820000004</v>
      </c>
      <c r="G41" s="37">
        <v>65.658861569999999</v>
      </c>
      <c r="H41" s="37">
        <v>80.972368849999995</v>
      </c>
    </row>
    <row r="42" spans="2:8" ht="15" thickBot="1">
      <c r="B42" s="35" t="s">
        <v>1028</v>
      </c>
      <c r="C42" s="84">
        <v>87.178469949999993</v>
      </c>
      <c r="D42" s="84">
        <v>81.798533699999993</v>
      </c>
      <c r="E42" s="84">
        <v>79.759817850000005</v>
      </c>
      <c r="F42" s="84">
        <v>89.783943530000002</v>
      </c>
      <c r="G42" s="84">
        <v>64.439016390000006</v>
      </c>
      <c r="H42" s="84">
        <v>80.591956280000005</v>
      </c>
    </row>
    <row r="43" spans="2:8" ht="15" thickBot="1">
      <c r="B43" s="35" t="s">
        <v>1029</v>
      </c>
      <c r="C43" s="37">
        <v>91.589426230000001</v>
      </c>
      <c r="D43" s="37">
        <v>85.459772310000005</v>
      </c>
      <c r="E43" s="37">
        <v>83.607367940000003</v>
      </c>
      <c r="F43" s="37">
        <v>93.616520949999995</v>
      </c>
      <c r="G43" s="37">
        <v>69.611662109999997</v>
      </c>
      <c r="H43" s="37">
        <v>84.776949909999999</v>
      </c>
    </row>
    <row r="44" spans="2:8" ht="15" thickBot="1">
      <c r="B44" s="35" t="s">
        <v>1030</v>
      </c>
      <c r="C44" s="84">
        <v>94.161070129999999</v>
      </c>
      <c r="D44" s="84">
        <v>91.46185792</v>
      </c>
      <c r="E44" s="84">
        <v>84.25221311</v>
      </c>
      <c r="F44" s="84">
        <v>99.249494540000001</v>
      </c>
      <c r="G44" s="84">
        <v>71.684130240000002</v>
      </c>
      <c r="H44" s="84">
        <v>88.161753189999999</v>
      </c>
    </row>
    <row r="45" spans="2:8" ht="15" thickBot="1">
      <c r="B45" s="35" t="s">
        <v>1031</v>
      </c>
      <c r="C45" s="37">
        <v>103.82226319999999</v>
      </c>
      <c r="D45" s="37">
        <v>93.337363389999993</v>
      </c>
      <c r="E45" s="37">
        <v>90.632795990000005</v>
      </c>
      <c r="F45" s="37">
        <v>110.5964481</v>
      </c>
      <c r="G45" s="37">
        <v>80.58601093</v>
      </c>
      <c r="H45" s="37">
        <v>95.794976320000004</v>
      </c>
    </row>
    <row r="46" spans="2:8" ht="15" thickBot="1">
      <c r="B46" s="35" t="s">
        <v>1032</v>
      </c>
      <c r="C46" s="84">
        <v>105.007245</v>
      </c>
      <c r="D46" s="84">
        <v>97.078260470000004</v>
      </c>
      <c r="E46" s="84">
        <v>93.560086519999999</v>
      </c>
      <c r="F46" s="84">
        <v>117.50081059999999</v>
      </c>
      <c r="G46" s="84">
        <v>84.475919849999997</v>
      </c>
      <c r="H46" s="84">
        <v>99.524464480000006</v>
      </c>
    </row>
    <row r="47" spans="2:8" ht="15" thickBot="1">
      <c r="B47" s="35" t="s">
        <v>1033</v>
      </c>
      <c r="C47" s="37">
        <v>110.3423406</v>
      </c>
      <c r="D47" s="37">
        <v>103.5945219</v>
      </c>
      <c r="E47" s="37">
        <v>101.72155739999999</v>
      </c>
      <c r="F47" s="37">
        <v>111.5051002</v>
      </c>
      <c r="G47" s="37">
        <v>93.738110199999994</v>
      </c>
      <c r="H47" s="37">
        <v>104.18032599999999</v>
      </c>
    </row>
    <row r="48" spans="2:8" ht="15" thickBot="1">
      <c r="B48" s="35" t="s">
        <v>1034</v>
      </c>
      <c r="C48" s="84">
        <v>152.51965390000001</v>
      </c>
      <c r="D48" s="84">
        <v>104.74283699999999</v>
      </c>
      <c r="E48" s="84">
        <v>114.05650730000001</v>
      </c>
      <c r="F48" s="84">
        <v>110.0483607</v>
      </c>
      <c r="G48" s="84">
        <v>97.833178509999996</v>
      </c>
      <c r="H48" s="84">
        <v>115.8401075</v>
      </c>
    </row>
    <row r="49" spans="2:8" ht="15" thickBot="1">
      <c r="B49" s="35" t="s">
        <v>1035</v>
      </c>
      <c r="C49" s="37">
        <v>159.78917580000001</v>
      </c>
      <c r="D49" s="37">
        <v>112.7443169</v>
      </c>
      <c r="E49" s="37">
        <v>114.51373409999999</v>
      </c>
      <c r="F49" s="37">
        <v>99.323756829999994</v>
      </c>
      <c r="G49" s="37">
        <v>100.6299499</v>
      </c>
      <c r="H49" s="37">
        <v>117.40018670000001</v>
      </c>
    </row>
    <row r="50" spans="2:8" ht="15" thickBot="1">
      <c r="B50" s="35" t="s">
        <v>1036</v>
      </c>
      <c r="C50" s="84">
        <v>146.12760470000001</v>
      </c>
      <c r="D50" s="84">
        <v>141.57742709999999</v>
      </c>
      <c r="E50" s="84">
        <v>122.79684880000001</v>
      </c>
      <c r="F50" s="84">
        <v>65.711561930000002</v>
      </c>
      <c r="G50" s="84">
        <v>111.3204872</v>
      </c>
      <c r="H50" s="84">
        <v>117.50678600000001</v>
      </c>
    </row>
    <row r="51" spans="2:8" ht="15" thickBot="1">
      <c r="B51" s="35" t="s">
        <v>1037</v>
      </c>
      <c r="C51" s="37">
        <v>115.5100091</v>
      </c>
      <c r="D51" s="37">
        <v>138.1647313</v>
      </c>
      <c r="E51" s="37">
        <v>132.15452640000001</v>
      </c>
      <c r="F51" s="37">
        <v>42.443397089999998</v>
      </c>
      <c r="G51" s="37">
        <v>112.80329690000001</v>
      </c>
      <c r="H51" s="37">
        <v>108.2151922</v>
      </c>
    </row>
    <row r="52" spans="2:8" ht="15" thickBot="1">
      <c r="B52" s="35" t="s">
        <v>1038</v>
      </c>
      <c r="C52" s="84">
        <v>87.998811480000001</v>
      </c>
      <c r="D52" s="84">
        <v>114.2601047</v>
      </c>
      <c r="E52" s="84">
        <v>110.73699000000001</v>
      </c>
      <c r="F52" s="84">
        <v>27.441056469999999</v>
      </c>
      <c r="G52" s="84">
        <v>86.859772309999997</v>
      </c>
      <c r="H52" s="84">
        <v>85.45934699</v>
      </c>
    </row>
    <row r="53" spans="2:8" ht="15" thickBot="1">
      <c r="B53" s="35" t="s">
        <v>1039</v>
      </c>
      <c r="C53" s="37">
        <v>71.112773219999994</v>
      </c>
      <c r="D53" s="37">
        <v>74.220737700000001</v>
      </c>
      <c r="E53" s="37">
        <v>89.815145720000004</v>
      </c>
      <c r="F53" s="37">
        <v>24.792964479999998</v>
      </c>
      <c r="G53" s="37">
        <v>62.544526410000003</v>
      </c>
      <c r="H53" s="37">
        <v>64.497229509999997</v>
      </c>
    </row>
    <row r="54" spans="2:8" ht="15" thickBot="1">
      <c r="B54" s="35" t="s">
        <v>1040</v>
      </c>
      <c r="C54" s="84">
        <v>46.34348816</v>
      </c>
      <c r="D54" s="84">
        <v>38.67557377</v>
      </c>
      <c r="E54" s="84">
        <v>73.979959019999995</v>
      </c>
      <c r="F54" s="84">
        <v>17.13384791</v>
      </c>
      <c r="G54" s="84">
        <v>33.490022770000003</v>
      </c>
      <c r="H54" s="84">
        <v>41.924578320000002</v>
      </c>
    </row>
    <row r="55" spans="2:8" ht="15" thickBot="1">
      <c r="B55" s="35" t="s">
        <v>1041</v>
      </c>
      <c r="C55" s="37">
        <v>44.062427139999997</v>
      </c>
      <c r="D55" s="37">
        <v>44.667959930000002</v>
      </c>
      <c r="E55" s="37">
        <v>69.676880690000004</v>
      </c>
      <c r="F55" s="37">
        <v>11.790496360000001</v>
      </c>
      <c r="G55" s="37">
        <v>24.874872499999999</v>
      </c>
      <c r="H55" s="37">
        <v>39.014527319999999</v>
      </c>
    </row>
    <row r="56" spans="2:8" ht="15" thickBot="1">
      <c r="B56" s="35" t="s">
        <v>1042</v>
      </c>
      <c r="C56" s="84">
        <v>40.067745899999998</v>
      </c>
      <c r="D56" s="84">
        <v>22.771347909999999</v>
      </c>
      <c r="E56" s="84">
        <v>63.564990889999997</v>
      </c>
      <c r="F56" s="84">
        <v>9.9714207649999995</v>
      </c>
      <c r="G56" s="84">
        <v>15.74820128</v>
      </c>
      <c r="H56" s="84">
        <v>30.424741350000001</v>
      </c>
    </row>
    <row r="57" spans="2:8" ht="15" thickBot="1">
      <c r="B57" s="35" t="s">
        <v>1043</v>
      </c>
      <c r="C57" s="37">
        <v>36.891065570000002</v>
      </c>
      <c r="D57" s="37">
        <v>7.0220719489999999</v>
      </c>
      <c r="E57" s="37">
        <v>59.597331509999997</v>
      </c>
      <c r="F57" s="37">
        <v>9.1459198540000006</v>
      </c>
      <c r="G57" s="37">
        <v>11.605054640000001</v>
      </c>
      <c r="H57" s="37">
        <v>24.85228871</v>
      </c>
    </row>
    <row r="58" spans="2:8" ht="15" thickBot="1">
      <c r="B58" s="35" t="s">
        <v>1044</v>
      </c>
      <c r="C58" s="84">
        <v>64.37416211</v>
      </c>
      <c r="D58" s="84">
        <v>9.4486156650000002</v>
      </c>
      <c r="E58" s="84">
        <v>54.802163020000002</v>
      </c>
      <c r="F58" s="84">
        <v>11.2137204</v>
      </c>
      <c r="G58" s="84">
        <v>5.6401684879999996</v>
      </c>
      <c r="H58" s="84">
        <v>29.09576594</v>
      </c>
    </row>
    <row r="59" spans="2:8" ht="15" thickBot="1">
      <c r="B59" s="35" t="s">
        <v>1045</v>
      </c>
      <c r="C59" s="37">
        <v>41.182509109999998</v>
      </c>
      <c r="D59" s="37">
        <v>-3.638857013</v>
      </c>
      <c r="E59" s="37">
        <v>54.931124769999997</v>
      </c>
      <c r="F59" s="37">
        <v>10.70021403</v>
      </c>
      <c r="G59" s="37">
        <v>6.6415755919999997</v>
      </c>
      <c r="H59" s="37">
        <v>21.963313299999999</v>
      </c>
    </row>
    <row r="60" spans="2:8" ht="15" thickBot="1">
      <c r="B60" s="35" t="s">
        <v>1046</v>
      </c>
      <c r="C60" s="84">
        <v>40.345746810000001</v>
      </c>
      <c r="D60" s="84">
        <v>-7.1383196719999997</v>
      </c>
      <c r="E60" s="84">
        <v>72.519972679999995</v>
      </c>
      <c r="F60" s="84">
        <v>11.28274135</v>
      </c>
      <c r="G60" s="84">
        <v>3.6887431689999999</v>
      </c>
      <c r="H60" s="84">
        <v>24.139776869999999</v>
      </c>
    </row>
    <row r="61" spans="2:8" ht="15" thickBot="1">
      <c r="B61" s="35" t="s">
        <v>1047</v>
      </c>
      <c r="C61" s="37">
        <v>47.387112930000001</v>
      </c>
      <c r="D61" s="37">
        <v>-6.344430783</v>
      </c>
      <c r="E61" s="37">
        <v>70.822695809999999</v>
      </c>
      <c r="F61" s="37">
        <v>18.39415756</v>
      </c>
      <c r="G61" s="37">
        <v>20.039280510000001</v>
      </c>
      <c r="H61" s="37">
        <v>30.05976321</v>
      </c>
    </row>
    <row r="62" spans="2:8" ht="15" thickBot="1">
      <c r="B62" s="35" t="s">
        <v>1048</v>
      </c>
      <c r="C62" s="84">
        <v>51.650601090000002</v>
      </c>
      <c r="D62" s="84">
        <v>-4.2686976320000003</v>
      </c>
      <c r="E62" s="84">
        <v>122.1223452</v>
      </c>
      <c r="F62" s="84">
        <v>25.650163930000001</v>
      </c>
      <c r="G62" s="84">
        <v>52.958538249999997</v>
      </c>
      <c r="H62" s="84">
        <v>49.622590160000001</v>
      </c>
    </row>
    <row r="63" spans="2:8" ht="15" thickBot="1">
      <c r="B63" s="35" t="s">
        <v>1049</v>
      </c>
      <c r="C63" s="37">
        <v>65.142613839999996</v>
      </c>
      <c r="D63" s="37">
        <v>16.398274130000001</v>
      </c>
      <c r="E63" s="37">
        <v>118.94651639999999</v>
      </c>
      <c r="F63" s="37">
        <v>36.513406189999998</v>
      </c>
      <c r="G63" s="37">
        <v>58.884171219999999</v>
      </c>
      <c r="H63" s="37">
        <v>59.176996359999997</v>
      </c>
    </row>
    <row r="64" spans="2:8" ht="15" thickBot="1">
      <c r="B64" s="35" t="s">
        <v>1050</v>
      </c>
      <c r="C64" s="84">
        <v>143.08133419999999</v>
      </c>
      <c r="D64" s="84">
        <v>33.984849730000001</v>
      </c>
      <c r="E64" s="84">
        <v>79.097326960000004</v>
      </c>
      <c r="F64" s="84">
        <v>49.514326050000001</v>
      </c>
      <c r="G64" s="84">
        <v>66.401548270000006</v>
      </c>
      <c r="H64" s="84">
        <v>74.415877050000006</v>
      </c>
    </row>
    <row r="65" spans="2:8" ht="15" thickBot="1">
      <c r="B65" s="35" t="s">
        <v>1051</v>
      </c>
      <c r="C65" s="37">
        <v>124.0395082</v>
      </c>
      <c r="D65" s="37">
        <v>32.323292350000003</v>
      </c>
      <c r="E65" s="37">
        <v>68.812181240000001</v>
      </c>
      <c r="F65" s="37">
        <v>56.248369760000003</v>
      </c>
      <c r="G65" s="37">
        <v>59.764995450000001</v>
      </c>
      <c r="H65" s="37">
        <v>68.237669400000001</v>
      </c>
    </row>
    <row r="66" spans="2:8" ht="15" thickBot="1">
      <c r="B66" s="35" t="s">
        <v>1052</v>
      </c>
      <c r="C66" s="84">
        <v>128.11474039999999</v>
      </c>
      <c r="D66" s="84">
        <v>41.128214939999999</v>
      </c>
      <c r="E66" s="84">
        <v>75.859385250000003</v>
      </c>
      <c r="F66" s="84">
        <v>82.010323319999998</v>
      </c>
      <c r="G66" s="84">
        <v>42.876234060000002</v>
      </c>
      <c r="H66" s="84">
        <v>73.997779600000001</v>
      </c>
    </row>
    <row r="67" spans="2:8" ht="15" thickBot="1">
      <c r="B67" s="35" t="s">
        <v>1053</v>
      </c>
      <c r="C67" s="37">
        <v>135.99114299999999</v>
      </c>
      <c r="D67" s="37">
        <v>60.549430780000002</v>
      </c>
      <c r="E67" s="37">
        <v>87.773898000000003</v>
      </c>
      <c r="F67" s="37">
        <v>97.318875230000003</v>
      </c>
      <c r="G67" s="37">
        <v>63.932131149999996</v>
      </c>
      <c r="H67" s="37">
        <v>89.113095630000004</v>
      </c>
    </row>
    <row r="68" spans="2:8" ht="15" thickBot="1">
      <c r="B68" s="35" t="s">
        <v>1054</v>
      </c>
      <c r="C68" s="84">
        <v>232.1649362</v>
      </c>
      <c r="D68" s="84">
        <v>91.901671219999997</v>
      </c>
      <c r="E68" s="84">
        <v>104.99517760000001</v>
      </c>
      <c r="F68" s="84">
        <v>151.0589162</v>
      </c>
      <c r="G68" s="84">
        <v>98.614822399999994</v>
      </c>
      <c r="H68" s="84">
        <v>135.74710469999999</v>
      </c>
    </row>
    <row r="69" spans="2:8" ht="15" thickBot="1">
      <c r="B69" s="35" t="s">
        <v>1055</v>
      </c>
      <c r="C69" s="37">
        <v>298.48971770000003</v>
      </c>
      <c r="D69" s="37">
        <v>118.125378</v>
      </c>
      <c r="E69" s="37">
        <v>112.5424909</v>
      </c>
      <c r="F69" s="37">
        <v>219.70699909999999</v>
      </c>
      <c r="G69" s="37">
        <v>141.35364300000001</v>
      </c>
      <c r="H69" s="37">
        <v>178.04364570000001</v>
      </c>
    </row>
    <row r="70" spans="2:8" ht="15" thickBot="1">
      <c r="B70" s="35" t="s">
        <v>1056</v>
      </c>
      <c r="C70" s="84">
        <v>482.39047360000001</v>
      </c>
      <c r="D70" s="84">
        <v>188.64931240000001</v>
      </c>
      <c r="E70" s="84">
        <v>130.75510019999999</v>
      </c>
      <c r="F70" s="84">
        <v>413.87940350000002</v>
      </c>
      <c r="G70" s="84">
        <v>197.44313299999999</v>
      </c>
      <c r="H70" s="84">
        <v>282.62348450000002</v>
      </c>
    </row>
    <row r="71" spans="2:8" ht="15" thickBot="1">
      <c r="B71" s="35" t="s">
        <v>1057</v>
      </c>
      <c r="C71" s="37">
        <v>507.10867940000003</v>
      </c>
      <c r="D71" s="37">
        <v>282.56662569999997</v>
      </c>
      <c r="E71" s="37">
        <v>142.8442987</v>
      </c>
      <c r="F71" s="37">
        <v>548.02652090000004</v>
      </c>
      <c r="G71" s="37">
        <v>191.7787113</v>
      </c>
      <c r="H71" s="37">
        <v>334.46496719999999</v>
      </c>
    </row>
    <row r="72" spans="2:8" ht="15" thickBot="1">
      <c r="B72" s="35" t="s">
        <v>1058</v>
      </c>
      <c r="C72" s="84">
        <v>361.30395720000001</v>
      </c>
      <c r="D72" s="84">
        <v>332.23480869999997</v>
      </c>
      <c r="E72" s="84">
        <v>129.4578324</v>
      </c>
      <c r="F72" s="84">
        <v>425.92938520000001</v>
      </c>
      <c r="G72" s="84">
        <v>181.8362659</v>
      </c>
      <c r="H72" s="84">
        <v>286.15244990000002</v>
      </c>
    </row>
    <row r="73" spans="2:8" ht="15" thickBot="1">
      <c r="B73" s="35" t="s">
        <v>1059</v>
      </c>
      <c r="C73" s="37">
        <v>258.21636160000003</v>
      </c>
      <c r="D73" s="37">
        <v>243.26355190000001</v>
      </c>
      <c r="E73" s="37">
        <v>118.05540980000001</v>
      </c>
      <c r="F73" s="37">
        <v>242.07629779999999</v>
      </c>
      <c r="G73" s="37">
        <v>148.3051457</v>
      </c>
      <c r="H73" s="37">
        <v>201.9833534</v>
      </c>
    </row>
    <row r="74" spans="2:8" ht="15" thickBot="1">
      <c r="B74" s="35" t="s">
        <v>1060</v>
      </c>
      <c r="C74" s="84">
        <v>187.82352</v>
      </c>
      <c r="D74" s="84">
        <v>236.5251002</v>
      </c>
      <c r="E74" s="84">
        <v>116.747755</v>
      </c>
      <c r="F74" s="84">
        <v>164.13982240000001</v>
      </c>
      <c r="G74" s="84">
        <v>127.8681466</v>
      </c>
      <c r="H74" s="84">
        <v>166.6208689</v>
      </c>
    </row>
    <row r="75" spans="2:8" ht="15" thickBot="1">
      <c r="B75" s="35" t="s">
        <v>1061</v>
      </c>
      <c r="C75" s="37">
        <v>141.0218989</v>
      </c>
      <c r="D75" s="37">
        <v>232.0628916</v>
      </c>
      <c r="E75" s="37">
        <v>116.0627732</v>
      </c>
      <c r="F75" s="37">
        <v>155.85748630000001</v>
      </c>
      <c r="G75" s="37">
        <v>122.69576050000001</v>
      </c>
      <c r="H75" s="37">
        <v>153.5401621</v>
      </c>
    </row>
    <row r="76" spans="2:8" ht="15" thickBot="1">
      <c r="B76" s="35" t="s">
        <v>1062</v>
      </c>
      <c r="C76" s="84">
        <v>131.9249408</v>
      </c>
      <c r="D76" s="84">
        <v>194.93613389999999</v>
      </c>
      <c r="E76" s="84">
        <v>112.8602322</v>
      </c>
      <c r="F76" s="84">
        <v>139.90339710000001</v>
      </c>
      <c r="G76" s="84">
        <v>114.0582332</v>
      </c>
      <c r="H76" s="84">
        <v>138.73658739999999</v>
      </c>
    </row>
    <row r="77" spans="2:8" ht="15" thickBot="1">
      <c r="B77" s="35" t="s">
        <v>1063</v>
      </c>
      <c r="C77" s="37">
        <v>130.0323224</v>
      </c>
      <c r="D77" s="37">
        <v>160.38324679999999</v>
      </c>
      <c r="E77" s="37">
        <v>111.6193944</v>
      </c>
      <c r="F77" s="37">
        <v>137.963684</v>
      </c>
      <c r="G77" s="37">
        <v>110.9326958</v>
      </c>
      <c r="H77" s="37">
        <v>130.1862687</v>
      </c>
    </row>
    <row r="78" spans="2:8" ht="15" thickBot="1">
      <c r="B78" s="35" t="s">
        <v>1064</v>
      </c>
      <c r="C78" s="84">
        <v>117.3820264</v>
      </c>
      <c r="D78" s="84">
        <v>119.8277641</v>
      </c>
      <c r="E78" s="84">
        <v>107.4109244</v>
      </c>
      <c r="F78" s="84">
        <v>123.1196858</v>
      </c>
      <c r="G78" s="84">
        <v>102.0654463</v>
      </c>
      <c r="H78" s="84">
        <v>113.9611694</v>
      </c>
    </row>
    <row r="79" spans="2:8" ht="15" thickBot="1">
      <c r="B79" s="35" t="s">
        <v>1065</v>
      </c>
      <c r="C79" s="37">
        <v>122.086867</v>
      </c>
      <c r="D79" s="37">
        <v>117.3799818</v>
      </c>
      <c r="E79" s="37">
        <v>104.7286749</v>
      </c>
      <c r="F79" s="37">
        <v>136.2011794</v>
      </c>
      <c r="G79" s="37">
        <v>99.514212200000003</v>
      </c>
      <c r="H79" s="37">
        <v>115.9821831</v>
      </c>
    </row>
    <row r="80" spans="2:8" ht="15" thickBot="1">
      <c r="B80" s="35" t="s">
        <v>1066</v>
      </c>
      <c r="C80" s="84">
        <v>118.1688889</v>
      </c>
      <c r="D80" s="84">
        <v>113.82531880000001</v>
      </c>
      <c r="E80" s="84">
        <v>100.44536429999999</v>
      </c>
      <c r="F80" s="84">
        <v>135.00725869999999</v>
      </c>
      <c r="G80" s="84">
        <v>93.956716760000006</v>
      </c>
      <c r="H80" s="84">
        <v>112.2807095</v>
      </c>
    </row>
    <row r="81" spans="2:8" ht="15" thickBot="1">
      <c r="B81" s="35" t="s">
        <v>1067</v>
      </c>
      <c r="C81" s="37">
        <v>112.38691710000001</v>
      </c>
      <c r="D81" s="37">
        <v>107.2984244</v>
      </c>
      <c r="E81" s="37">
        <v>99.296552820000002</v>
      </c>
      <c r="F81" s="37">
        <v>125.5952869</v>
      </c>
      <c r="G81" s="37">
        <v>94.342991799999993</v>
      </c>
      <c r="H81" s="37">
        <v>107.7840346</v>
      </c>
    </row>
    <row r="82" spans="2:8" ht="15" thickBot="1">
      <c r="B82" s="35" t="s">
        <v>1068</v>
      </c>
      <c r="C82" s="84">
        <v>109.9251776</v>
      </c>
      <c r="D82" s="84">
        <v>108.2668807</v>
      </c>
      <c r="E82" s="84">
        <v>98.166648449999997</v>
      </c>
      <c r="F82" s="84">
        <v>116.3662295</v>
      </c>
      <c r="G82" s="84">
        <v>95.191325140000004</v>
      </c>
      <c r="H82" s="84">
        <v>105.5832523</v>
      </c>
    </row>
  </sheetData>
  <pageMargins left="0.7" right="0.7" top="0.75" bottom="0.75" header="0.3" footer="0.3"/>
  <pageSetup paperSize="9" orientation="portrait" verticalDpi="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6E46FC-B6A5-47B9-8D4E-719CC5087AC7}">
  <sheetPr>
    <tabColor theme="3" tint="0.89999084444715716"/>
  </sheetPr>
  <dimension ref="B2:Y42"/>
  <sheetViews>
    <sheetView zoomScale="85" zoomScaleNormal="85" workbookViewId="0">
      <selection activeCell="B2" sqref="B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5" ht="21">
      <c r="B2" s="10" t="s">
        <v>1069</v>
      </c>
      <c r="D2" s="9" t="s">
        <v>66</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30" spans="2:15" ht="44.1" thickBot="1">
      <c r="B30" s="52" t="s">
        <v>1070</v>
      </c>
      <c r="C30" s="52" t="s">
        <v>838</v>
      </c>
      <c r="D30" s="52" t="s">
        <v>839</v>
      </c>
      <c r="E30" s="52" t="s">
        <v>840</v>
      </c>
      <c r="F30" s="52" t="s">
        <v>841</v>
      </c>
      <c r="G30" s="52" t="s">
        <v>842</v>
      </c>
      <c r="H30" s="54"/>
    </row>
    <row r="31" spans="2:15" ht="15" thickBot="1">
      <c r="B31" s="35" t="s">
        <v>1071</v>
      </c>
      <c r="C31" s="37">
        <v>19</v>
      </c>
      <c r="D31" s="37">
        <v>14</v>
      </c>
      <c r="E31" s="37">
        <v>36</v>
      </c>
      <c r="F31" s="37">
        <v>16</v>
      </c>
      <c r="G31" s="37">
        <v>13</v>
      </c>
      <c r="H31" s="84"/>
    </row>
    <row r="32" spans="2:15" ht="15" thickBot="1">
      <c r="B32" s="35" t="s">
        <v>1072</v>
      </c>
      <c r="C32" s="84">
        <v>13</v>
      </c>
      <c r="D32" s="84">
        <v>10</v>
      </c>
      <c r="E32" s="84">
        <v>2</v>
      </c>
      <c r="F32" s="84">
        <v>6</v>
      </c>
      <c r="G32" s="84">
        <v>8</v>
      </c>
      <c r="H32" s="84"/>
    </row>
    <row r="33" spans="2:25" ht="15" thickBot="1">
      <c r="B33" s="35" t="s">
        <v>1073</v>
      </c>
      <c r="C33" s="37">
        <v>12</v>
      </c>
      <c r="D33" s="37">
        <v>11</v>
      </c>
      <c r="E33" s="37">
        <v>3</v>
      </c>
      <c r="F33" s="37">
        <v>5</v>
      </c>
      <c r="G33" s="37">
        <v>8</v>
      </c>
      <c r="H33" s="84"/>
    </row>
    <row r="34" spans="2:25" ht="15" thickBot="1">
      <c r="B34" s="35" t="s">
        <v>1074</v>
      </c>
      <c r="C34" s="84">
        <v>12</v>
      </c>
      <c r="D34" s="84">
        <v>11</v>
      </c>
      <c r="E34" s="84">
        <v>3</v>
      </c>
      <c r="F34" s="84">
        <v>6</v>
      </c>
      <c r="G34" s="84">
        <v>9</v>
      </c>
      <c r="H34" s="84"/>
    </row>
    <row r="35" spans="2:25" ht="15" thickBot="1">
      <c r="B35" s="35" t="s">
        <v>1075</v>
      </c>
      <c r="C35" s="37">
        <v>11</v>
      </c>
      <c r="D35" s="37">
        <v>10</v>
      </c>
      <c r="E35" s="37">
        <v>2</v>
      </c>
      <c r="F35" s="37">
        <v>5</v>
      </c>
      <c r="G35" s="37">
        <v>8</v>
      </c>
      <c r="H35" s="84"/>
    </row>
    <row r="36" spans="2:25" ht="15" thickBot="1">
      <c r="B36" s="35" t="s">
        <v>1076</v>
      </c>
      <c r="C36" s="84">
        <v>8</v>
      </c>
      <c r="D36" s="84">
        <v>6</v>
      </c>
      <c r="E36" s="84">
        <v>7</v>
      </c>
      <c r="F36" s="84">
        <v>3</v>
      </c>
      <c r="G36" s="84">
        <v>5</v>
      </c>
      <c r="H36" s="84"/>
    </row>
    <row r="37" spans="2:25" ht="15" thickBot="1">
      <c r="B37" s="35" t="s">
        <v>1077</v>
      </c>
      <c r="C37" s="37">
        <v>5</v>
      </c>
      <c r="D37" s="37">
        <v>30</v>
      </c>
      <c r="E37" s="37">
        <v>2</v>
      </c>
      <c r="F37" s="37">
        <v>5</v>
      </c>
      <c r="G37" s="37">
        <v>4</v>
      </c>
      <c r="H37" s="84"/>
    </row>
    <row r="38" spans="2:25" ht="15" thickBot="1">
      <c r="B38" s="35" t="s">
        <v>1078</v>
      </c>
      <c r="C38" s="84">
        <v>6</v>
      </c>
      <c r="D38" s="84">
        <v>6</v>
      </c>
      <c r="E38" s="84">
        <v>6</v>
      </c>
      <c r="F38" s="84">
        <v>5</v>
      </c>
      <c r="G38" s="84">
        <v>4</v>
      </c>
      <c r="H38" s="84"/>
    </row>
    <row r="39" spans="2:25" ht="15" thickBot="1">
      <c r="B39" s="35" t="s">
        <v>1079</v>
      </c>
      <c r="C39" s="37">
        <v>3</v>
      </c>
      <c r="D39" s="37">
        <v>47</v>
      </c>
      <c r="E39" s="37">
        <v>1</v>
      </c>
      <c r="F39" s="37">
        <v>7</v>
      </c>
      <c r="G39" s="37">
        <v>2</v>
      </c>
      <c r="H39" s="84"/>
    </row>
    <row r="42" spans="2:25">
      <c r="B42" s="34" t="s">
        <v>1080</v>
      </c>
      <c r="C42" s="34"/>
      <c r="D42" s="34"/>
      <c r="E42" s="34"/>
      <c r="F42" s="34"/>
      <c r="G42" s="34"/>
      <c r="H42" s="34"/>
      <c r="I42" s="34"/>
      <c r="J42" s="34"/>
      <c r="K42" s="34"/>
      <c r="L42" s="34"/>
      <c r="M42" s="34"/>
      <c r="N42" s="34"/>
      <c r="O42" s="34"/>
      <c r="P42" s="39"/>
      <c r="Q42" s="39"/>
      <c r="R42" s="39"/>
      <c r="S42" s="39"/>
      <c r="T42" s="39"/>
      <c r="U42" s="39"/>
      <c r="V42" s="39"/>
      <c r="W42" s="39"/>
      <c r="X42" s="39"/>
      <c r="Y42" s="39"/>
    </row>
  </sheetData>
  <pageMargins left="0.7" right="0.7" top="0.75" bottom="0.75" header="0.3" footer="0.3"/>
  <pageSetup paperSize="9" orientation="portrait" verticalDpi="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33B600-1C71-4D59-87E8-6B89CAB457F9}">
  <sheetPr>
    <tabColor theme="3" tint="0.89999084444715716"/>
  </sheetPr>
  <dimension ref="B2:N318"/>
  <sheetViews>
    <sheetView zoomScale="85" zoomScaleNormal="85" workbookViewId="0">
      <selection activeCell="B2" sqref="B2"/>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4" ht="21">
      <c r="B2" s="10" t="s">
        <v>1081</v>
      </c>
      <c r="D2" s="9" t="s">
        <v>67</v>
      </c>
    </row>
    <row r="5" spans="2:14">
      <c r="B5" s="7"/>
      <c r="C5" s="7"/>
      <c r="D5" s="7"/>
      <c r="E5" s="7"/>
      <c r="F5" s="7"/>
      <c r="G5" s="7"/>
      <c r="H5" s="7"/>
      <c r="I5" s="7"/>
      <c r="J5" s="7"/>
      <c r="K5" s="7"/>
      <c r="L5" s="7"/>
      <c r="M5" s="7"/>
      <c r="N5" s="7"/>
    </row>
    <row r="6" spans="2:14">
      <c r="B6" s="7"/>
      <c r="C6" s="7"/>
      <c r="D6" s="7"/>
      <c r="E6" s="7"/>
      <c r="F6" s="7"/>
      <c r="G6" s="7"/>
      <c r="H6" s="7"/>
      <c r="I6" s="7"/>
      <c r="J6" s="7"/>
      <c r="K6" s="7"/>
      <c r="L6" s="7"/>
      <c r="M6" s="7"/>
      <c r="N6" s="7"/>
    </row>
    <row r="7" spans="2:14">
      <c r="B7" s="7"/>
      <c r="C7" s="7"/>
      <c r="D7" s="7"/>
      <c r="E7" s="7"/>
      <c r="F7" s="7"/>
      <c r="G7" s="7"/>
      <c r="H7" s="7"/>
      <c r="I7" s="7"/>
      <c r="J7" s="7"/>
      <c r="K7" s="7"/>
      <c r="L7" s="7"/>
      <c r="M7" s="7"/>
      <c r="N7" s="7"/>
    </row>
    <row r="8" spans="2:14">
      <c r="B8" s="7"/>
      <c r="C8" s="7"/>
      <c r="D8" s="7"/>
      <c r="E8" s="7"/>
      <c r="F8" s="7"/>
      <c r="G8" s="7"/>
      <c r="H8" s="7"/>
      <c r="I8" s="7"/>
      <c r="J8" s="7"/>
      <c r="K8" s="7"/>
      <c r="L8" s="7"/>
      <c r="M8" s="7"/>
      <c r="N8" s="7"/>
    </row>
    <row r="9" spans="2:14">
      <c r="B9" s="7"/>
      <c r="C9" s="7"/>
      <c r="D9" s="7"/>
      <c r="E9" s="7"/>
      <c r="F9" s="7"/>
      <c r="G9" s="7"/>
      <c r="H9" s="7"/>
      <c r="I9" s="7"/>
      <c r="J9" s="7"/>
      <c r="K9" s="7"/>
      <c r="L9" s="7"/>
      <c r="M9" s="7"/>
      <c r="N9" s="7"/>
    </row>
    <row r="10" spans="2:14">
      <c r="B10" s="7"/>
      <c r="C10" s="7"/>
      <c r="D10" s="7"/>
      <c r="E10" s="7"/>
      <c r="F10" s="7"/>
      <c r="G10" s="7"/>
      <c r="H10" s="7"/>
      <c r="I10" s="7"/>
      <c r="J10" s="7"/>
      <c r="K10" s="7"/>
      <c r="L10" s="7"/>
      <c r="M10" s="7"/>
      <c r="N10" s="7"/>
    </row>
    <row r="11" spans="2:14">
      <c r="B11" s="7"/>
      <c r="C11" s="7"/>
      <c r="D11" s="7"/>
      <c r="E11" s="7"/>
      <c r="F11" s="7"/>
      <c r="G11" s="7"/>
      <c r="H11" s="7"/>
      <c r="I11" s="7"/>
      <c r="J11" s="7"/>
      <c r="K11" s="7"/>
      <c r="L11" s="7"/>
      <c r="M11" s="7"/>
      <c r="N11" s="7"/>
    </row>
    <row r="12" spans="2:14">
      <c r="B12" s="7"/>
      <c r="C12" s="7"/>
      <c r="D12" s="7"/>
      <c r="E12" s="7"/>
      <c r="F12" s="7"/>
      <c r="G12" s="7"/>
      <c r="H12" s="7"/>
      <c r="I12" s="7"/>
      <c r="J12" s="7"/>
      <c r="K12" s="7"/>
      <c r="L12" s="7"/>
      <c r="M12" s="7"/>
      <c r="N12" s="7"/>
    </row>
    <row r="13" spans="2:14">
      <c r="B13" s="7"/>
      <c r="C13" s="7"/>
      <c r="D13" s="7"/>
      <c r="E13" s="7"/>
      <c r="F13" s="7"/>
      <c r="G13" s="7"/>
      <c r="H13" s="7"/>
      <c r="I13" s="7"/>
      <c r="J13" s="7"/>
      <c r="K13" s="7"/>
      <c r="L13" s="7"/>
      <c r="M13" s="7"/>
      <c r="N13" s="7"/>
    </row>
    <row r="14" spans="2:14">
      <c r="B14" s="7"/>
      <c r="C14" s="7"/>
      <c r="D14" s="7"/>
      <c r="E14" s="7"/>
      <c r="F14" s="7"/>
      <c r="G14" s="7"/>
      <c r="H14" s="7"/>
      <c r="I14" s="7"/>
      <c r="J14" s="7"/>
      <c r="K14" s="7"/>
      <c r="L14" s="7"/>
      <c r="M14" s="7"/>
      <c r="N14" s="7"/>
    </row>
    <row r="15" spans="2:14">
      <c r="B15" s="7"/>
      <c r="C15" s="7"/>
      <c r="D15" s="7"/>
      <c r="E15" s="7"/>
      <c r="F15" s="7"/>
      <c r="G15" s="7"/>
      <c r="H15" s="7"/>
      <c r="I15" s="7"/>
      <c r="J15" s="7"/>
      <c r="K15" s="7"/>
      <c r="L15" s="7"/>
      <c r="M15" s="7"/>
      <c r="N15" s="7"/>
    </row>
    <row r="16" spans="2:14">
      <c r="B16" s="7"/>
      <c r="C16" s="7"/>
      <c r="D16" s="7"/>
      <c r="E16" s="7"/>
      <c r="F16" s="7"/>
      <c r="G16" s="7"/>
      <c r="H16" s="7"/>
      <c r="I16" s="7"/>
      <c r="J16" s="7"/>
      <c r="K16" s="7"/>
      <c r="L16" s="7"/>
      <c r="M16" s="7"/>
      <c r="N16" s="7"/>
    </row>
    <row r="17" spans="2:14">
      <c r="B17" s="7"/>
      <c r="C17" s="7"/>
      <c r="D17" s="7"/>
      <c r="E17" s="7"/>
      <c r="F17" s="7"/>
      <c r="G17" s="7"/>
      <c r="H17" s="7"/>
      <c r="I17" s="7"/>
      <c r="J17" s="7"/>
      <c r="K17" s="7"/>
      <c r="L17" s="7"/>
      <c r="M17" s="7"/>
      <c r="N17" s="7"/>
    </row>
    <row r="18" spans="2:14">
      <c r="B18" s="7"/>
      <c r="C18" s="7"/>
      <c r="D18" s="7"/>
      <c r="E18" s="7"/>
      <c r="F18" s="7"/>
      <c r="G18" s="7"/>
      <c r="H18" s="7"/>
      <c r="I18" s="7"/>
      <c r="J18" s="7"/>
      <c r="K18" s="7"/>
      <c r="L18" s="7"/>
      <c r="M18" s="7"/>
      <c r="N18" s="7"/>
    </row>
    <row r="19" spans="2:14">
      <c r="B19" s="7"/>
      <c r="C19" s="7"/>
      <c r="D19" s="7"/>
      <c r="E19" s="7"/>
      <c r="F19" s="7"/>
      <c r="G19" s="7"/>
      <c r="H19" s="7"/>
      <c r="I19" s="7"/>
      <c r="J19" s="7"/>
      <c r="K19" s="7"/>
      <c r="L19" s="7"/>
      <c r="M19" s="7"/>
      <c r="N19" s="7"/>
    </row>
    <row r="20" spans="2:14">
      <c r="B20" s="7"/>
      <c r="C20" s="7"/>
      <c r="D20" s="7"/>
      <c r="E20" s="7"/>
      <c r="F20" s="7"/>
      <c r="G20" s="7"/>
      <c r="H20" s="7"/>
      <c r="I20" s="7"/>
      <c r="J20" s="7"/>
      <c r="K20" s="7"/>
      <c r="L20" s="7"/>
      <c r="M20" s="7"/>
      <c r="N20" s="7"/>
    </row>
    <row r="21" spans="2:14">
      <c r="B21" s="7"/>
      <c r="C21" s="7"/>
      <c r="D21" s="7"/>
      <c r="E21" s="7"/>
      <c r="F21" s="7"/>
      <c r="G21" s="7"/>
      <c r="H21" s="7"/>
      <c r="I21" s="7"/>
      <c r="J21" s="7"/>
      <c r="K21" s="7"/>
      <c r="L21" s="7"/>
      <c r="M21" s="7"/>
      <c r="N21" s="7"/>
    </row>
    <row r="22" spans="2:14">
      <c r="B22" s="7"/>
      <c r="C22" s="7"/>
      <c r="D22" s="7"/>
      <c r="E22" s="7"/>
      <c r="F22" s="7"/>
      <c r="G22" s="7"/>
      <c r="H22" s="7"/>
      <c r="I22" s="7"/>
      <c r="J22" s="7"/>
      <c r="K22" s="7"/>
      <c r="L22" s="7"/>
      <c r="M22" s="7"/>
      <c r="N22" s="7"/>
    </row>
    <row r="23" spans="2:14">
      <c r="B23" s="7"/>
      <c r="C23" s="7"/>
      <c r="D23" s="7"/>
      <c r="E23" s="7"/>
      <c r="F23" s="7"/>
      <c r="G23" s="7"/>
      <c r="H23" s="7"/>
      <c r="I23" s="7"/>
      <c r="J23" s="7"/>
      <c r="K23" s="7"/>
      <c r="L23" s="7"/>
      <c r="M23" s="7"/>
      <c r="N23" s="7"/>
    </row>
    <row r="24" spans="2:14">
      <c r="B24" s="7"/>
      <c r="C24" s="7"/>
      <c r="D24" s="7"/>
      <c r="E24" s="7"/>
      <c r="F24" s="7"/>
      <c r="G24" s="7"/>
      <c r="H24" s="7"/>
      <c r="I24" s="7"/>
      <c r="J24" s="7"/>
      <c r="K24" s="7"/>
      <c r="L24" s="7"/>
      <c r="M24" s="7"/>
      <c r="N24" s="7"/>
    </row>
    <row r="25" spans="2:14">
      <c r="B25" s="7"/>
      <c r="C25" s="7"/>
      <c r="D25" s="7"/>
      <c r="E25" s="7"/>
      <c r="F25" s="7"/>
      <c r="G25" s="7"/>
      <c r="H25" s="7"/>
      <c r="I25" s="7"/>
      <c r="J25" s="7"/>
      <c r="K25" s="7"/>
      <c r="L25" s="7"/>
      <c r="M25" s="7"/>
      <c r="N25" s="7"/>
    </row>
    <row r="26" spans="2:14">
      <c r="B26" s="7"/>
      <c r="C26" s="7"/>
      <c r="D26" s="7"/>
      <c r="E26" s="7"/>
      <c r="F26" s="7"/>
      <c r="G26" s="7"/>
      <c r="H26" s="7"/>
      <c r="I26" s="7"/>
      <c r="J26" s="7"/>
      <c r="K26" s="7"/>
      <c r="L26" s="7"/>
      <c r="M26" s="7"/>
      <c r="N26" s="7"/>
    </row>
    <row r="30" spans="2:14" ht="44.1" thickBot="1">
      <c r="B30" s="52"/>
      <c r="C30" s="52" t="s">
        <v>838</v>
      </c>
      <c r="D30" s="52" t="s">
        <v>839</v>
      </c>
      <c r="E30" s="52" t="s">
        <v>840</v>
      </c>
      <c r="F30" s="52" t="s">
        <v>841</v>
      </c>
      <c r="G30" s="52" t="s">
        <v>842</v>
      </c>
    </row>
    <row r="31" spans="2:14" ht="15" thickBot="1">
      <c r="B31" s="35" t="s">
        <v>1021</v>
      </c>
      <c r="C31" s="85">
        <v>0</v>
      </c>
      <c r="D31" s="85">
        <v>0</v>
      </c>
      <c r="E31" s="85">
        <v>5.737704918032787E-2</v>
      </c>
      <c r="F31" s="85">
        <v>4.6448087431693992E-2</v>
      </c>
      <c r="G31" s="85">
        <v>5.4644808743169397E-2</v>
      </c>
    </row>
    <row r="32" spans="2:14" ht="15" thickBot="1">
      <c r="B32" s="35" t="s">
        <v>1082</v>
      </c>
      <c r="C32" s="86">
        <v>0</v>
      </c>
      <c r="D32" s="86">
        <v>0</v>
      </c>
      <c r="E32" s="86">
        <v>5.4644808743169397E-2</v>
      </c>
      <c r="F32" s="86">
        <v>3.5519125683060107E-2</v>
      </c>
      <c r="G32" s="86">
        <v>4.6448087431693992E-2</v>
      </c>
    </row>
    <row r="33" spans="2:7" ht="15" thickBot="1">
      <c r="B33" s="35" t="s">
        <v>1083</v>
      </c>
      <c r="C33" s="85">
        <v>0</v>
      </c>
      <c r="D33" s="85">
        <v>0</v>
      </c>
      <c r="E33" s="85">
        <v>6.0109289617486336E-2</v>
      </c>
      <c r="F33" s="85">
        <v>3.5519125683060107E-2</v>
      </c>
      <c r="G33" s="85">
        <v>5.737704918032787E-2</v>
      </c>
    </row>
    <row r="34" spans="2:7" ht="15" thickBot="1">
      <c r="B34" s="35" t="s">
        <v>1084</v>
      </c>
      <c r="C34" s="86">
        <v>0</v>
      </c>
      <c r="D34" s="86">
        <v>0</v>
      </c>
      <c r="E34" s="86">
        <v>6.8306010928961755E-2</v>
      </c>
      <c r="F34" s="86">
        <v>4.0983606557377046E-2</v>
      </c>
      <c r="G34" s="86">
        <v>5.737704918032787E-2</v>
      </c>
    </row>
    <row r="35" spans="2:7" ht="15" thickBot="1">
      <c r="B35" s="35" t="s">
        <v>1085</v>
      </c>
      <c r="C35" s="85">
        <v>0</v>
      </c>
      <c r="D35" s="85">
        <v>0</v>
      </c>
      <c r="E35" s="85">
        <v>6.5573770491803282E-2</v>
      </c>
      <c r="F35" s="85">
        <v>4.0983606557377046E-2</v>
      </c>
      <c r="G35" s="85">
        <v>5.1912568306010931E-2</v>
      </c>
    </row>
    <row r="36" spans="2:7" ht="15" thickBot="1">
      <c r="B36" s="35" t="s">
        <v>1086</v>
      </c>
      <c r="C36" s="86">
        <v>0</v>
      </c>
      <c r="D36" s="86">
        <v>0</v>
      </c>
      <c r="E36" s="86">
        <v>6.2841530054644809E-2</v>
      </c>
      <c r="F36" s="86">
        <v>4.3715846994535519E-2</v>
      </c>
      <c r="G36" s="86">
        <v>5.4644808743169397E-2</v>
      </c>
    </row>
    <row r="37" spans="2:7" ht="15" thickBot="1">
      <c r="B37" s="35" t="s">
        <v>1022</v>
      </c>
      <c r="C37" s="85">
        <v>0</v>
      </c>
      <c r="D37" s="85">
        <v>0</v>
      </c>
      <c r="E37" s="85">
        <v>7.1038251366120214E-2</v>
      </c>
      <c r="F37" s="85">
        <v>4.6448087431693992E-2</v>
      </c>
      <c r="G37" s="85">
        <v>6.5573770491803282E-2</v>
      </c>
    </row>
    <row r="38" spans="2:7" ht="15" thickBot="1">
      <c r="B38" s="35" t="s">
        <v>1087</v>
      </c>
      <c r="C38" s="86">
        <v>0</v>
      </c>
      <c r="D38" s="86">
        <v>0</v>
      </c>
      <c r="E38" s="86">
        <v>6.2841530054644809E-2</v>
      </c>
      <c r="F38" s="86">
        <v>4.6448087431693992E-2</v>
      </c>
      <c r="G38" s="86">
        <v>5.737704918032787E-2</v>
      </c>
    </row>
    <row r="39" spans="2:7" ht="15" thickBot="1">
      <c r="B39" s="35" t="s">
        <v>1088</v>
      </c>
      <c r="C39" s="85">
        <v>0</v>
      </c>
      <c r="D39" s="85">
        <v>0</v>
      </c>
      <c r="E39" s="85">
        <v>6.0109289617486336E-2</v>
      </c>
      <c r="F39" s="85">
        <v>3.825136612021858E-2</v>
      </c>
      <c r="G39" s="85">
        <v>5.1912568306010931E-2</v>
      </c>
    </row>
    <row r="40" spans="2:7" ht="15" thickBot="1">
      <c r="B40" s="35" t="s">
        <v>1089</v>
      </c>
      <c r="C40" s="86">
        <v>0</v>
      </c>
      <c r="D40" s="86">
        <v>0</v>
      </c>
      <c r="E40" s="86">
        <v>6.0109289617486336E-2</v>
      </c>
      <c r="F40" s="86">
        <v>3.2786885245901641E-2</v>
      </c>
      <c r="G40" s="86">
        <v>6.2841530054644809E-2</v>
      </c>
    </row>
    <row r="41" spans="2:7" ht="15" thickBot="1">
      <c r="B41" s="35" t="s">
        <v>1090</v>
      </c>
      <c r="C41" s="85">
        <v>0</v>
      </c>
      <c r="D41" s="85">
        <v>0</v>
      </c>
      <c r="E41" s="85">
        <v>7.650273224043716E-2</v>
      </c>
      <c r="F41" s="85">
        <v>4.3715846994535519E-2</v>
      </c>
      <c r="G41" s="85">
        <v>7.1038251366120214E-2</v>
      </c>
    </row>
    <row r="42" spans="2:7" ht="15" thickBot="1">
      <c r="B42" s="35" t="s">
        <v>1091</v>
      </c>
      <c r="C42" s="86">
        <v>0</v>
      </c>
      <c r="D42" s="86">
        <v>0</v>
      </c>
      <c r="E42" s="86">
        <v>7.1038251366120214E-2</v>
      </c>
      <c r="F42" s="86">
        <v>4.6448087431693992E-2</v>
      </c>
      <c r="G42" s="86">
        <v>7.1038251366120214E-2</v>
      </c>
    </row>
    <row r="43" spans="2:7" ht="15" thickBot="1">
      <c r="B43" s="35" t="s">
        <v>1023</v>
      </c>
      <c r="C43" s="85">
        <v>0</v>
      </c>
      <c r="D43" s="85">
        <v>0</v>
      </c>
      <c r="E43" s="85">
        <v>7.650273224043716E-2</v>
      </c>
      <c r="F43" s="85">
        <v>4.6448087431693992E-2</v>
      </c>
      <c r="G43" s="85">
        <v>7.3770491803278687E-2</v>
      </c>
    </row>
    <row r="44" spans="2:7" ht="15" thickBot="1">
      <c r="B44" s="35" t="s">
        <v>1092</v>
      </c>
      <c r="C44" s="86">
        <v>0</v>
      </c>
      <c r="D44" s="86">
        <v>0</v>
      </c>
      <c r="E44" s="86">
        <v>7.650273224043716E-2</v>
      </c>
      <c r="F44" s="86">
        <v>3.825136612021858E-2</v>
      </c>
      <c r="G44" s="86">
        <v>7.1038251366120214E-2</v>
      </c>
    </row>
    <row r="45" spans="2:7" ht="15" thickBot="1">
      <c r="B45" s="35" t="s">
        <v>1093</v>
      </c>
      <c r="C45" s="85">
        <v>0</v>
      </c>
      <c r="D45" s="85">
        <v>0</v>
      </c>
      <c r="E45" s="85">
        <v>6.2841530054644809E-2</v>
      </c>
      <c r="F45" s="85">
        <v>4.6448087431693992E-2</v>
      </c>
      <c r="G45" s="85">
        <v>6.0109289617486336E-2</v>
      </c>
    </row>
    <row r="46" spans="2:7" ht="15" thickBot="1">
      <c r="B46" s="35" t="s">
        <v>1094</v>
      </c>
      <c r="C46" s="86">
        <v>0</v>
      </c>
      <c r="D46" s="86">
        <v>0</v>
      </c>
      <c r="E46" s="86">
        <v>7.1038251366120214E-2</v>
      </c>
      <c r="F46" s="86">
        <v>3.825136612021858E-2</v>
      </c>
      <c r="G46" s="86">
        <v>7.1038251366120214E-2</v>
      </c>
    </row>
    <row r="47" spans="2:7" ht="15" thickBot="1">
      <c r="B47" s="35" t="s">
        <v>1095</v>
      </c>
      <c r="C47" s="85">
        <v>0</v>
      </c>
      <c r="D47" s="85">
        <v>0</v>
      </c>
      <c r="E47" s="85">
        <v>8.1967213114754092E-2</v>
      </c>
      <c r="F47" s="85">
        <v>5.4644808743169397E-2</v>
      </c>
      <c r="G47" s="85">
        <v>8.4699453551912565E-2</v>
      </c>
    </row>
    <row r="48" spans="2:7" ht="15" thickBot="1">
      <c r="B48" s="35" t="s">
        <v>1096</v>
      </c>
      <c r="C48" s="86">
        <v>0</v>
      </c>
      <c r="D48" s="86">
        <v>0</v>
      </c>
      <c r="E48" s="86">
        <v>8.1967213114754092E-2</v>
      </c>
      <c r="F48" s="86">
        <v>5.1912568306010931E-2</v>
      </c>
      <c r="G48" s="86">
        <v>8.4699453551912565E-2</v>
      </c>
    </row>
    <row r="49" spans="2:7" ht="15" thickBot="1">
      <c r="B49" s="35" t="s">
        <v>1024</v>
      </c>
      <c r="C49" s="85">
        <v>0</v>
      </c>
      <c r="D49" s="85">
        <v>0</v>
      </c>
      <c r="E49" s="85">
        <v>9.0163934426229511E-2</v>
      </c>
      <c r="F49" s="85">
        <v>5.737704918032787E-2</v>
      </c>
      <c r="G49" s="85">
        <v>9.0163934426229511E-2</v>
      </c>
    </row>
    <row r="50" spans="2:7" ht="15" thickBot="1">
      <c r="B50" s="35" t="s">
        <v>1097</v>
      </c>
      <c r="C50" s="86">
        <v>0</v>
      </c>
      <c r="D50" s="86">
        <v>0</v>
      </c>
      <c r="E50" s="86">
        <v>8.7431693989071038E-2</v>
      </c>
      <c r="F50" s="86">
        <v>4.9180327868852458E-2</v>
      </c>
      <c r="G50" s="86">
        <v>9.0163934426229511E-2</v>
      </c>
    </row>
    <row r="51" spans="2:7" ht="15" thickBot="1">
      <c r="B51" s="35" t="s">
        <v>1098</v>
      </c>
      <c r="C51" s="85">
        <v>0</v>
      </c>
      <c r="D51" s="85">
        <v>2.7322404371584699E-3</v>
      </c>
      <c r="E51" s="85">
        <v>9.5628415300546443E-2</v>
      </c>
      <c r="F51" s="85">
        <v>6.0109289617486336E-2</v>
      </c>
      <c r="G51" s="85">
        <v>9.8360655737704916E-2</v>
      </c>
    </row>
    <row r="52" spans="2:7" ht="15" thickBot="1">
      <c r="B52" s="35" t="s">
        <v>1099</v>
      </c>
      <c r="C52" s="86">
        <v>0</v>
      </c>
      <c r="D52" s="86">
        <v>0</v>
      </c>
      <c r="E52" s="86">
        <v>9.0163934426229511E-2</v>
      </c>
      <c r="F52" s="86">
        <v>6.0109289617486336E-2</v>
      </c>
      <c r="G52" s="86">
        <v>9.5628415300546443E-2</v>
      </c>
    </row>
    <row r="53" spans="2:7" ht="15" thickBot="1">
      <c r="B53" s="35" t="s">
        <v>1100</v>
      </c>
      <c r="C53" s="85">
        <v>0</v>
      </c>
      <c r="D53" s="85">
        <v>0</v>
      </c>
      <c r="E53" s="85">
        <v>0.10109289617486339</v>
      </c>
      <c r="F53" s="85">
        <v>6.5573770491803282E-2</v>
      </c>
      <c r="G53" s="85">
        <v>0.10382513661202186</v>
      </c>
    </row>
    <row r="54" spans="2:7" ht="15" thickBot="1">
      <c r="B54" s="35" t="s">
        <v>1101</v>
      </c>
      <c r="C54" s="86">
        <v>0</v>
      </c>
      <c r="D54" s="86">
        <v>0</v>
      </c>
      <c r="E54" s="86">
        <v>9.2896174863387984E-2</v>
      </c>
      <c r="F54" s="86">
        <v>6.2841530054644809E-2</v>
      </c>
      <c r="G54" s="86">
        <v>9.2896174863387984E-2</v>
      </c>
    </row>
    <row r="55" spans="2:7" ht="15" thickBot="1">
      <c r="B55" s="35" t="s">
        <v>1025</v>
      </c>
      <c r="C55" s="85">
        <v>2.7322404371584699E-3</v>
      </c>
      <c r="D55" s="85">
        <v>0</v>
      </c>
      <c r="E55" s="85">
        <v>9.2896174863387984E-2</v>
      </c>
      <c r="F55" s="85">
        <v>6.2841530054644809E-2</v>
      </c>
      <c r="G55" s="85">
        <v>9.2896174863387984E-2</v>
      </c>
    </row>
    <row r="56" spans="2:7" ht="15" thickBot="1">
      <c r="B56" s="35" t="s">
        <v>1102</v>
      </c>
      <c r="C56" s="86">
        <v>0</v>
      </c>
      <c r="D56" s="86">
        <v>0</v>
      </c>
      <c r="E56" s="86">
        <v>9.2896174863387984E-2</v>
      </c>
      <c r="F56" s="86">
        <v>6.0109289617486336E-2</v>
      </c>
      <c r="G56" s="86">
        <v>9.5628415300546443E-2</v>
      </c>
    </row>
    <row r="57" spans="2:7" ht="15" thickBot="1">
      <c r="B57" s="35" t="s">
        <v>1103</v>
      </c>
      <c r="C57" s="85">
        <v>0</v>
      </c>
      <c r="D57" s="85">
        <v>0</v>
      </c>
      <c r="E57" s="85">
        <v>9.0163934426229511E-2</v>
      </c>
      <c r="F57" s="85">
        <v>5.1912568306010931E-2</v>
      </c>
      <c r="G57" s="85">
        <v>9.2896174863387984E-2</v>
      </c>
    </row>
    <row r="58" spans="2:7" ht="15" thickBot="1">
      <c r="B58" s="35" t="s">
        <v>1104</v>
      </c>
      <c r="C58" s="86">
        <v>0</v>
      </c>
      <c r="D58" s="86">
        <v>0</v>
      </c>
      <c r="E58" s="86">
        <v>0.10109289617486339</v>
      </c>
      <c r="F58" s="86">
        <v>6.8306010928961755E-2</v>
      </c>
      <c r="G58" s="86">
        <v>9.8360655737704916E-2</v>
      </c>
    </row>
    <row r="59" spans="2:7" ht="15" thickBot="1">
      <c r="B59" s="35" t="s">
        <v>1105</v>
      </c>
      <c r="C59" s="85">
        <v>0</v>
      </c>
      <c r="D59" s="85">
        <v>0</v>
      </c>
      <c r="E59" s="85">
        <v>9.5628415300546443E-2</v>
      </c>
      <c r="F59" s="85">
        <v>5.4644808743169397E-2</v>
      </c>
      <c r="G59" s="85">
        <v>0.10109289617486339</v>
      </c>
    </row>
    <row r="60" spans="2:7" ht="15" thickBot="1">
      <c r="B60" s="35" t="s">
        <v>1106</v>
      </c>
      <c r="C60" s="86">
        <v>0</v>
      </c>
      <c r="D60" s="86">
        <v>0</v>
      </c>
      <c r="E60" s="86">
        <v>0.12021857923497267</v>
      </c>
      <c r="F60" s="86">
        <v>5.737704918032787E-2</v>
      </c>
      <c r="G60" s="86">
        <v>0.11748633879781421</v>
      </c>
    </row>
    <row r="61" spans="2:7" ht="15" thickBot="1">
      <c r="B61" s="35" t="s">
        <v>1026</v>
      </c>
      <c r="C61" s="85">
        <v>0</v>
      </c>
      <c r="D61" s="85">
        <v>0</v>
      </c>
      <c r="E61" s="85">
        <v>0.11748633879781421</v>
      </c>
      <c r="F61" s="85">
        <v>7.1038251366120214E-2</v>
      </c>
      <c r="G61" s="85">
        <v>0.11202185792349727</v>
      </c>
    </row>
    <row r="62" spans="2:7" ht="15" thickBot="1">
      <c r="B62" s="35" t="s">
        <v>1107</v>
      </c>
      <c r="C62" s="86">
        <v>0</v>
      </c>
      <c r="D62" s="86">
        <v>0</v>
      </c>
      <c r="E62" s="86">
        <v>0.12021857923497267</v>
      </c>
      <c r="F62" s="86">
        <v>5.4644808743169397E-2</v>
      </c>
      <c r="G62" s="86">
        <v>0.11475409836065574</v>
      </c>
    </row>
    <row r="63" spans="2:7" ht="15" thickBot="1">
      <c r="B63" s="35" t="s">
        <v>1108</v>
      </c>
      <c r="C63" s="85">
        <v>0</v>
      </c>
      <c r="D63" s="85">
        <v>0</v>
      </c>
      <c r="E63" s="85">
        <v>0.11748633879781421</v>
      </c>
      <c r="F63" s="85">
        <v>6.8306010928961755E-2</v>
      </c>
      <c r="G63" s="85">
        <v>0.11202185792349727</v>
      </c>
    </row>
    <row r="64" spans="2:7" ht="15" thickBot="1">
      <c r="B64" s="35" t="s">
        <v>1109</v>
      </c>
      <c r="C64" s="86">
        <v>0</v>
      </c>
      <c r="D64" s="86">
        <v>0</v>
      </c>
      <c r="E64" s="86">
        <v>0.11475409836065574</v>
      </c>
      <c r="F64" s="86">
        <v>5.4644808743169397E-2</v>
      </c>
      <c r="G64" s="86">
        <v>0.11202185792349727</v>
      </c>
    </row>
    <row r="65" spans="2:7" ht="15" thickBot="1">
      <c r="B65" s="35" t="s">
        <v>1110</v>
      </c>
      <c r="C65" s="85">
        <v>2.7322404371584699E-3</v>
      </c>
      <c r="D65" s="85">
        <v>0</v>
      </c>
      <c r="E65" s="85">
        <v>0.11202185792349727</v>
      </c>
      <c r="F65" s="85">
        <v>6.5573770491803282E-2</v>
      </c>
      <c r="G65" s="85">
        <v>0.11202185792349727</v>
      </c>
    </row>
    <row r="66" spans="2:7" ht="15" thickBot="1">
      <c r="B66" s="35" t="s">
        <v>1111</v>
      </c>
      <c r="C66" s="86">
        <v>0</v>
      </c>
      <c r="D66" s="86">
        <v>0</v>
      </c>
      <c r="E66" s="86">
        <v>0.11475409836065574</v>
      </c>
      <c r="F66" s="86">
        <v>6.5573770491803282E-2</v>
      </c>
      <c r="G66" s="86">
        <v>0.11475409836065574</v>
      </c>
    </row>
    <row r="67" spans="2:7" ht="15" thickBot="1">
      <c r="B67" s="35" t="s">
        <v>1027</v>
      </c>
      <c r="C67" s="85">
        <v>0</v>
      </c>
      <c r="D67" s="85">
        <v>0</v>
      </c>
      <c r="E67" s="85">
        <v>0.11748633879781421</v>
      </c>
      <c r="F67" s="85">
        <v>5.737704918032787E-2</v>
      </c>
      <c r="G67" s="85">
        <v>0.11202185792349727</v>
      </c>
    </row>
    <row r="68" spans="2:7" ht="15" thickBot="1">
      <c r="B68" s="35" t="s">
        <v>1112</v>
      </c>
      <c r="C68" s="86">
        <v>2.7322404371584699E-3</v>
      </c>
      <c r="D68" s="86">
        <v>0</v>
      </c>
      <c r="E68" s="86">
        <v>0.12021857923497267</v>
      </c>
      <c r="F68" s="86">
        <v>5.737704918032787E-2</v>
      </c>
      <c r="G68" s="86">
        <v>0.11748633879781421</v>
      </c>
    </row>
    <row r="69" spans="2:7" ht="15" thickBot="1">
      <c r="B69" s="35" t="s">
        <v>1113</v>
      </c>
      <c r="C69" s="85">
        <v>0</v>
      </c>
      <c r="D69" s="85">
        <v>0</v>
      </c>
      <c r="E69" s="85">
        <v>0.12021857923497267</v>
      </c>
      <c r="F69" s="85">
        <v>6.5573770491803282E-2</v>
      </c>
      <c r="G69" s="85">
        <v>0.11475409836065574</v>
      </c>
    </row>
    <row r="70" spans="2:7" ht="15" thickBot="1">
      <c r="B70" s="35" t="s">
        <v>1114</v>
      </c>
      <c r="C70" s="86">
        <v>0</v>
      </c>
      <c r="D70" s="86">
        <v>0</v>
      </c>
      <c r="E70" s="86">
        <v>0.12841530054644809</v>
      </c>
      <c r="F70" s="86">
        <v>4.9180327868852458E-2</v>
      </c>
      <c r="G70" s="86">
        <v>0.12568306010928962</v>
      </c>
    </row>
    <row r="71" spans="2:7" ht="15" thickBot="1">
      <c r="B71" s="35" t="s">
        <v>1115</v>
      </c>
      <c r="C71" s="85">
        <v>0</v>
      </c>
      <c r="D71" s="85">
        <v>0</v>
      </c>
      <c r="E71" s="85">
        <v>0.11748633879781421</v>
      </c>
      <c r="F71" s="85">
        <v>5.1912568306010931E-2</v>
      </c>
      <c r="G71" s="85">
        <v>0.12021857923497267</v>
      </c>
    </row>
    <row r="72" spans="2:7" ht="15" thickBot="1">
      <c r="B72" s="35" t="s">
        <v>1116</v>
      </c>
      <c r="C72" s="86">
        <v>0</v>
      </c>
      <c r="D72" s="86">
        <v>0</v>
      </c>
      <c r="E72" s="86">
        <v>0.12021857923497267</v>
      </c>
      <c r="F72" s="86">
        <v>4.0983606557377046E-2</v>
      </c>
      <c r="G72" s="86">
        <v>0.11475409836065574</v>
      </c>
    </row>
    <row r="73" spans="2:7" ht="15" thickBot="1">
      <c r="B73" s="35" t="s">
        <v>1028</v>
      </c>
      <c r="C73" s="85">
        <v>0</v>
      </c>
      <c r="D73" s="85">
        <v>0</v>
      </c>
      <c r="E73" s="85">
        <v>0.12021857923497267</v>
      </c>
      <c r="F73" s="85">
        <v>4.6448087431693992E-2</v>
      </c>
      <c r="G73" s="85">
        <v>0.11475409836065574</v>
      </c>
    </row>
    <row r="74" spans="2:7" ht="15" thickBot="1">
      <c r="B74" s="35" t="s">
        <v>1117</v>
      </c>
      <c r="C74" s="86">
        <v>0</v>
      </c>
      <c r="D74" s="86">
        <v>0</v>
      </c>
      <c r="E74" s="86">
        <v>0.13114754098360656</v>
      </c>
      <c r="F74" s="86">
        <v>5.737704918032787E-2</v>
      </c>
      <c r="G74" s="86">
        <v>0.12841530054644809</v>
      </c>
    </row>
    <row r="75" spans="2:7" ht="15" thickBot="1">
      <c r="B75" s="35" t="s">
        <v>1118</v>
      </c>
      <c r="C75" s="85">
        <v>0</v>
      </c>
      <c r="D75" s="85">
        <v>0</v>
      </c>
      <c r="E75" s="85">
        <v>0.12841530054644809</v>
      </c>
      <c r="F75" s="85">
        <v>5.737704918032787E-2</v>
      </c>
      <c r="G75" s="85">
        <v>0.12295081967213115</v>
      </c>
    </row>
    <row r="76" spans="2:7" ht="15" thickBot="1">
      <c r="B76" s="35" t="s">
        <v>1119</v>
      </c>
      <c r="C76" s="86">
        <v>2.7322404371584699E-3</v>
      </c>
      <c r="D76" s="86">
        <v>0</v>
      </c>
      <c r="E76" s="86">
        <v>0.12295081967213115</v>
      </c>
      <c r="F76" s="86">
        <v>5.4644808743169397E-2</v>
      </c>
      <c r="G76" s="86">
        <v>0.11748633879781421</v>
      </c>
    </row>
    <row r="77" spans="2:7" ht="15" thickBot="1">
      <c r="B77" s="35" t="s">
        <v>1120</v>
      </c>
      <c r="C77" s="85">
        <v>2.7322404371584699E-3</v>
      </c>
      <c r="D77" s="85">
        <v>2.7322404371584699E-3</v>
      </c>
      <c r="E77" s="85">
        <v>0.12841530054644809</v>
      </c>
      <c r="F77" s="85">
        <v>6.0109289617486336E-2</v>
      </c>
      <c r="G77" s="85">
        <v>0.12568306010928962</v>
      </c>
    </row>
    <row r="78" spans="2:7" ht="15" thickBot="1">
      <c r="B78" s="35" t="s">
        <v>1121</v>
      </c>
      <c r="C78" s="86">
        <v>0</v>
      </c>
      <c r="D78" s="86">
        <v>0</v>
      </c>
      <c r="E78" s="86">
        <v>0.13114754098360656</v>
      </c>
      <c r="F78" s="86">
        <v>5.737704918032787E-2</v>
      </c>
      <c r="G78" s="86">
        <v>0.12295081967213115</v>
      </c>
    </row>
    <row r="79" spans="2:7" ht="15" thickBot="1">
      <c r="B79" s="35" t="s">
        <v>1029</v>
      </c>
      <c r="C79" s="85">
        <v>0</v>
      </c>
      <c r="D79" s="85">
        <v>0</v>
      </c>
      <c r="E79" s="85">
        <v>0.12568306010928962</v>
      </c>
      <c r="F79" s="85">
        <v>6.8306010928961755E-2</v>
      </c>
      <c r="G79" s="85">
        <v>0.12021857923497267</v>
      </c>
    </row>
    <row r="80" spans="2:7" ht="15" thickBot="1">
      <c r="B80" s="35" t="s">
        <v>1122</v>
      </c>
      <c r="C80" s="86">
        <v>0</v>
      </c>
      <c r="D80" s="86">
        <v>0</v>
      </c>
      <c r="E80" s="86">
        <v>0.11748633879781421</v>
      </c>
      <c r="F80" s="86">
        <v>6.2841530054644809E-2</v>
      </c>
      <c r="G80" s="86">
        <v>0.10928961748633879</v>
      </c>
    </row>
    <row r="81" spans="2:7" ht="15" thickBot="1">
      <c r="B81" s="35" t="s">
        <v>1123</v>
      </c>
      <c r="C81" s="85">
        <v>0</v>
      </c>
      <c r="D81" s="85">
        <v>0</v>
      </c>
      <c r="E81" s="85">
        <v>0.12295081967213115</v>
      </c>
      <c r="F81" s="85">
        <v>6.8306010928961755E-2</v>
      </c>
      <c r="G81" s="85">
        <v>0.12021857923497267</v>
      </c>
    </row>
    <row r="82" spans="2:7" ht="15" thickBot="1">
      <c r="B82" s="35" t="s">
        <v>1124</v>
      </c>
      <c r="C82" s="86">
        <v>0</v>
      </c>
      <c r="D82" s="86">
        <v>0</v>
      </c>
      <c r="E82" s="86">
        <v>0.12021857923497267</v>
      </c>
      <c r="F82" s="86">
        <v>6.0109289617486336E-2</v>
      </c>
      <c r="G82" s="86">
        <v>0.11202185792349727</v>
      </c>
    </row>
    <row r="83" spans="2:7" ht="15" thickBot="1">
      <c r="B83" s="35" t="s">
        <v>1125</v>
      </c>
      <c r="C83" s="85">
        <v>0</v>
      </c>
      <c r="D83" s="85">
        <v>0</v>
      </c>
      <c r="E83" s="85">
        <v>0.11202185792349727</v>
      </c>
      <c r="F83" s="85">
        <v>5.1912568306010931E-2</v>
      </c>
      <c r="G83" s="85">
        <v>0.10109289617486339</v>
      </c>
    </row>
    <row r="84" spans="2:7" ht="15" thickBot="1">
      <c r="B84" s="35" t="s">
        <v>1126</v>
      </c>
      <c r="C84" s="86">
        <v>0</v>
      </c>
      <c r="D84" s="86">
        <v>0</v>
      </c>
      <c r="E84" s="86">
        <v>0.12841530054644809</v>
      </c>
      <c r="F84" s="86">
        <v>6.5573770491803282E-2</v>
      </c>
      <c r="G84" s="86">
        <v>0.11748633879781421</v>
      </c>
    </row>
    <row r="85" spans="2:7" ht="15" thickBot="1">
      <c r="B85" s="35" t="s">
        <v>1030</v>
      </c>
      <c r="C85" s="85">
        <v>0</v>
      </c>
      <c r="D85" s="85">
        <v>0</v>
      </c>
      <c r="E85" s="85">
        <v>0.11475409836065574</v>
      </c>
      <c r="F85" s="85">
        <v>6.5573770491803282E-2</v>
      </c>
      <c r="G85" s="85">
        <v>0.11202185792349727</v>
      </c>
    </row>
    <row r="86" spans="2:7" ht="15" thickBot="1">
      <c r="B86" s="35" t="s">
        <v>1127</v>
      </c>
      <c r="C86" s="86">
        <v>0</v>
      </c>
      <c r="D86" s="86">
        <v>0</v>
      </c>
      <c r="E86" s="86">
        <v>0.11748633879781421</v>
      </c>
      <c r="F86" s="86">
        <v>5.737704918032787E-2</v>
      </c>
      <c r="G86" s="86">
        <v>0.11202185792349727</v>
      </c>
    </row>
    <row r="87" spans="2:7" ht="15" thickBot="1">
      <c r="B87" s="35" t="s">
        <v>1128</v>
      </c>
      <c r="C87" s="85">
        <v>0</v>
      </c>
      <c r="D87" s="85">
        <v>0</v>
      </c>
      <c r="E87" s="85">
        <v>0.11202185792349727</v>
      </c>
      <c r="F87" s="85">
        <v>5.4644808743169397E-2</v>
      </c>
      <c r="G87" s="85">
        <v>0.10655737704918032</v>
      </c>
    </row>
    <row r="88" spans="2:7" ht="15" thickBot="1">
      <c r="B88" s="35" t="s">
        <v>1129</v>
      </c>
      <c r="C88" s="86">
        <v>2.7322404371584699E-3</v>
      </c>
      <c r="D88" s="86">
        <v>0</v>
      </c>
      <c r="E88" s="86">
        <v>0.12021857923497267</v>
      </c>
      <c r="F88" s="86">
        <v>4.6448087431693992E-2</v>
      </c>
      <c r="G88" s="86">
        <v>0.11748633879781421</v>
      </c>
    </row>
    <row r="89" spans="2:7" ht="15" thickBot="1">
      <c r="B89" s="35" t="s">
        <v>1130</v>
      </c>
      <c r="C89" s="85">
        <v>0</v>
      </c>
      <c r="D89" s="85">
        <v>0</v>
      </c>
      <c r="E89" s="85">
        <v>0.11202185792349727</v>
      </c>
      <c r="F89" s="85">
        <v>4.9180327868852458E-2</v>
      </c>
      <c r="G89" s="85">
        <v>0.10655737704918032</v>
      </c>
    </row>
    <row r="90" spans="2:7" ht="15" thickBot="1">
      <c r="B90" s="35" t="s">
        <v>1131</v>
      </c>
      <c r="C90" s="86">
        <v>0</v>
      </c>
      <c r="D90" s="86">
        <v>0</v>
      </c>
      <c r="E90" s="86">
        <v>0.11202185792349727</v>
      </c>
      <c r="F90" s="86">
        <v>4.9180327868852458E-2</v>
      </c>
      <c r="G90" s="86">
        <v>0.10655737704918032</v>
      </c>
    </row>
    <row r="91" spans="2:7" ht="15" thickBot="1">
      <c r="B91" s="35" t="s">
        <v>1031</v>
      </c>
      <c r="C91" s="85">
        <v>0</v>
      </c>
      <c r="D91" s="85">
        <v>0</v>
      </c>
      <c r="E91" s="85">
        <v>0.10382513661202186</v>
      </c>
      <c r="F91" s="85">
        <v>5.737704918032787E-2</v>
      </c>
      <c r="G91" s="85">
        <v>9.5628415300546443E-2</v>
      </c>
    </row>
    <row r="92" spans="2:7" ht="15" thickBot="1">
      <c r="B92" s="35" t="s">
        <v>1132</v>
      </c>
      <c r="C92" s="86">
        <v>2.7322404371584699E-3</v>
      </c>
      <c r="D92" s="86">
        <v>0</v>
      </c>
      <c r="E92" s="86">
        <v>0.10109289617486339</v>
      </c>
      <c r="F92" s="86">
        <v>5.1912568306010931E-2</v>
      </c>
      <c r="G92" s="86">
        <v>9.2896174863387984E-2</v>
      </c>
    </row>
    <row r="93" spans="2:7" ht="15" thickBot="1">
      <c r="B93" s="35" t="s">
        <v>1133</v>
      </c>
      <c r="C93" s="85">
        <v>0</v>
      </c>
      <c r="D93" s="85">
        <v>0</v>
      </c>
      <c r="E93" s="85">
        <v>0.10109289617486339</v>
      </c>
      <c r="F93" s="85">
        <v>4.3715846994535519E-2</v>
      </c>
      <c r="G93" s="85">
        <v>9.2896174863387984E-2</v>
      </c>
    </row>
    <row r="94" spans="2:7" ht="15" thickBot="1">
      <c r="B94" s="35" t="s">
        <v>1134</v>
      </c>
      <c r="C94" s="86">
        <v>0</v>
      </c>
      <c r="D94" s="86">
        <v>0</v>
      </c>
      <c r="E94" s="86">
        <v>0.10382513661202186</v>
      </c>
      <c r="F94" s="86">
        <v>4.3715846994535519E-2</v>
      </c>
      <c r="G94" s="86">
        <v>9.0163934426229511E-2</v>
      </c>
    </row>
    <row r="95" spans="2:7" ht="15" thickBot="1">
      <c r="B95" s="35" t="s">
        <v>1135</v>
      </c>
      <c r="C95" s="85">
        <v>0</v>
      </c>
      <c r="D95" s="85">
        <v>0</v>
      </c>
      <c r="E95" s="85">
        <v>9.8360655737704916E-2</v>
      </c>
      <c r="F95" s="85">
        <v>4.6448087431693992E-2</v>
      </c>
      <c r="G95" s="85">
        <v>9.0163934426229511E-2</v>
      </c>
    </row>
    <row r="96" spans="2:7" ht="15" thickBot="1">
      <c r="B96" s="35" t="s">
        <v>1136</v>
      </c>
      <c r="C96" s="86">
        <v>0</v>
      </c>
      <c r="D96" s="86">
        <v>0</v>
      </c>
      <c r="E96" s="86">
        <v>9.8360655737704916E-2</v>
      </c>
      <c r="F96" s="86">
        <v>3.5519125683060107E-2</v>
      </c>
      <c r="G96" s="86">
        <v>8.4699453551912565E-2</v>
      </c>
    </row>
    <row r="97" spans="2:7" ht="15" thickBot="1">
      <c r="B97" s="35" t="s">
        <v>1032</v>
      </c>
      <c r="C97" s="85">
        <v>0</v>
      </c>
      <c r="D97" s="85">
        <v>0</v>
      </c>
      <c r="E97" s="85">
        <v>9.0163934426229511E-2</v>
      </c>
      <c r="F97" s="85">
        <v>2.4590163934426229E-2</v>
      </c>
      <c r="G97" s="85">
        <v>7.650273224043716E-2</v>
      </c>
    </row>
    <row r="98" spans="2:7" ht="15" thickBot="1">
      <c r="B98" s="35" t="s">
        <v>1137</v>
      </c>
      <c r="C98" s="86">
        <v>2.7322404371584699E-3</v>
      </c>
      <c r="D98" s="86">
        <v>0</v>
      </c>
      <c r="E98" s="86">
        <v>9.8360655737704916E-2</v>
      </c>
      <c r="F98" s="86">
        <v>4.0983606557377046E-2</v>
      </c>
      <c r="G98" s="86">
        <v>8.4699453551912565E-2</v>
      </c>
    </row>
    <row r="99" spans="2:7" ht="15" thickBot="1">
      <c r="B99" s="35" t="s">
        <v>1138</v>
      </c>
      <c r="C99" s="85">
        <v>5.4644808743169399E-3</v>
      </c>
      <c r="D99" s="85">
        <v>5.4644808743169399E-3</v>
      </c>
      <c r="E99" s="85">
        <v>9.2896174863387984E-2</v>
      </c>
      <c r="F99" s="85">
        <v>3.825136612021858E-2</v>
      </c>
      <c r="G99" s="85">
        <v>7.9234972677595633E-2</v>
      </c>
    </row>
    <row r="100" spans="2:7" ht="15" thickBot="1">
      <c r="B100" s="35" t="s">
        <v>1139</v>
      </c>
      <c r="C100" s="86">
        <v>5.4644808743169399E-3</v>
      </c>
      <c r="D100" s="86">
        <v>2.7322404371584699E-3</v>
      </c>
      <c r="E100" s="86">
        <v>9.0163934426229511E-2</v>
      </c>
      <c r="F100" s="86">
        <v>3.2786885245901641E-2</v>
      </c>
      <c r="G100" s="86">
        <v>6.8306010928961755E-2</v>
      </c>
    </row>
    <row r="101" spans="2:7" ht="15" thickBot="1">
      <c r="B101" s="35" t="s">
        <v>1140</v>
      </c>
      <c r="C101" s="85">
        <v>5.4644808743169399E-3</v>
      </c>
      <c r="D101" s="85">
        <v>5.4644808743169399E-3</v>
      </c>
      <c r="E101" s="85">
        <v>9.0163934426229511E-2</v>
      </c>
      <c r="F101" s="85">
        <v>2.7322404371584699E-2</v>
      </c>
      <c r="G101" s="85">
        <v>7.650273224043716E-2</v>
      </c>
    </row>
    <row r="102" spans="2:7" ht="15" thickBot="1">
      <c r="B102" s="35" t="s">
        <v>1141</v>
      </c>
      <c r="C102" s="86">
        <v>2.7322404371584699E-3</v>
      </c>
      <c r="D102" s="86">
        <v>5.4644808743169399E-3</v>
      </c>
      <c r="E102" s="86">
        <v>8.4699453551912565E-2</v>
      </c>
      <c r="F102" s="86">
        <v>2.4590163934426229E-2</v>
      </c>
      <c r="G102" s="86">
        <v>6.8306010928961755E-2</v>
      </c>
    </row>
    <row r="103" spans="2:7" ht="15" thickBot="1">
      <c r="B103" s="35" t="s">
        <v>1033</v>
      </c>
      <c r="C103" s="85">
        <v>1.3661202185792349E-2</v>
      </c>
      <c r="D103" s="85">
        <v>1.092896174863388E-2</v>
      </c>
      <c r="E103" s="85">
        <v>8.7431693989071038E-2</v>
      </c>
      <c r="F103" s="85">
        <v>2.185792349726776E-2</v>
      </c>
      <c r="G103" s="85">
        <v>6.2841530054644809E-2</v>
      </c>
    </row>
    <row r="104" spans="2:7" ht="15" thickBot="1">
      <c r="B104" s="35" t="s">
        <v>1142</v>
      </c>
      <c r="C104" s="86">
        <v>2.4590163934426229E-2</v>
      </c>
      <c r="D104" s="86">
        <v>2.7322404371584699E-2</v>
      </c>
      <c r="E104" s="86">
        <v>9.8360655737704916E-2</v>
      </c>
      <c r="F104" s="86">
        <v>4.3715846994535519E-2</v>
      </c>
      <c r="G104" s="86">
        <v>7.3770491803278687E-2</v>
      </c>
    </row>
    <row r="105" spans="2:7" ht="15" thickBot="1">
      <c r="B105" s="35" t="s">
        <v>1143</v>
      </c>
      <c r="C105" s="85">
        <v>2.185792349726776E-2</v>
      </c>
      <c r="D105" s="85">
        <v>3.0054644808743168E-2</v>
      </c>
      <c r="E105" s="85">
        <v>8.1967213114754092E-2</v>
      </c>
      <c r="F105" s="85">
        <v>2.7322404371584699E-2</v>
      </c>
      <c r="G105" s="85">
        <v>6.2841530054644809E-2</v>
      </c>
    </row>
    <row r="106" spans="2:7" ht="15" thickBot="1">
      <c r="B106" s="35" t="s">
        <v>1144</v>
      </c>
      <c r="C106" s="86">
        <v>3.825136612021858E-2</v>
      </c>
      <c r="D106" s="86">
        <v>4.0983606557377046E-2</v>
      </c>
      <c r="E106" s="86">
        <v>9.5628415300546443E-2</v>
      </c>
      <c r="F106" s="86">
        <v>3.5519125683060107E-2</v>
      </c>
      <c r="G106" s="86">
        <v>8.1967213114754092E-2</v>
      </c>
    </row>
    <row r="107" spans="2:7" ht="15" thickBot="1">
      <c r="B107" s="35" t="s">
        <v>1145</v>
      </c>
      <c r="C107" s="85">
        <v>5.4644808743169397E-2</v>
      </c>
      <c r="D107" s="85">
        <v>7.650273224043716E-2</v>
      </c>
      <c r="E107" s="85">
        <v>0.11202185792349727</v>
      </c>
      <c r="F107" s="85">
        <v>3.2786885245901641E-2</v>
      </c>
      <c r="G107" s="85">
        <v>9.0163934426229511E-2</v>
      </c>
    </row>
    <row r="108" spans="2:7" ht="15" thickBot="1">
      <c r="B108" s="35" t="s">
        <v>1146</v>
      </c>
      <c r="C108" s="86">
        <v>6.8306010928961755E-2</v>
      </c>
      <c r="D108" s="86">
        <v>9.2896174863387984E-2</v>
      </c>
      <c r="E108" s="86">
        <v>0.13934426229508196</v>
      </c>
      <c r="F108" s="86">
        <v>3.2786885245901641E-2</v>
      </c>
      <c r="G108" s="86">
        <v>0.10928961748633879</v>
      </c>
    </row>
    <row r="109" spans="2:7" ht="15" thickBot="1">
      <c r="B109" s="35" t="s">
        <v>1034</v>
      </c>
      <c r="C109" s="85">
        <v>7.650273224043716E-2</v>
      </c>
      <c r="D109" s="85">
        <v>0.10382513661202186</v>
      </c>
      <c r="E109" s="85">
        <v>0.14207650273224043</v>
      </c>
      <c r="F109" s="85">
        <v>3.2786885245901641E-2</v>
      </c>
      <c r="G109" s="85">
        <v>0.10928961748633879</v>
      </c>
    </row>
    <row r="110" spans="2:7" ht="15" thickBot="1">
      <c r="B110" s="35" t="s">
        <v>1147</v>
      </c>
      <c r="C110" s="86">
        <v>7.9234972677595633E-2</v>
      </c>
      <c r="D110" s="86">
        <v>0.10655737704918032</v>
      </c>
      <c r="E110" s="86">
        <v>0.15027322404371585</v>
      </c>
      <c r="F110" s="86">
        <v>2.4590163934426229E-2</v>
      </c>
      <c r="G110" s="86">
        <v>0.12021857923497267</v>
      </c>
    </row>
    <row r="111" spans="2:7" ht="15" thickBot="1">
      <c r="B111" s="35" t="s">
        <v>1148</v>
      </c>
      <c r="C111" s="85">
        <v>7.3770491803278687E-2</v>
      </c>
      <c r="D111" s="85">
        <v>0.10655737704918032</v>
      </c>
      <c r="E111" s="85">
        <v>0.13661202185792351</v>
      </c>
      <c r="F111" s="85">
        <v>3.5519125683060107E-2</v>
      </c>
      <c r="G111" s="85">
        <v>0.10928961748633879</v>
      </c>
    </row>
    <row r="112" spans="2:7" ht="15" thickBot="1">
      <c r="B112" s="35" t="s">
        <v>1149</v>
      </c>
      <c r="C112" s="86">
        <v>8.4699453551912565E-2</v>
      </c>
      <c r="D112" s="86">
        <v>0.12295081967213115</v>
      </c>
      <c r="E112" s="86">
        <v>0.14754098360655737</v>
      </c>
      <c r="F112" s="86">
        <v>3.2786885245901641E-2</v>
      </c>
      <c r="G112" s="86">
        <v>0.13114754098360656</v>
      </c>
    </row>
    <row r="113" spans="2:7" ht="15" thickBot="1">
      <c r="B113" s="35" t="s">
        <v>1150</v>
      </c>
      <c r="C113" s="85">
        <v>9.5628415300546443E-2</v>
      </c>
      <c r="D113" s="85">
        <v>0.13661202185792351</v>
      </c>
      <c r="E113" s="85">
        <v>0.16393442622950818</v>
      </c>
      <c r="F113" s="85">
        <v>4.6448087431693992E-2</v>
      </c>
      <c r="G113" s="85">
        <v>0.14207650273224043</v>
      </c>
    </row>
    <row r="114" spans="2:7" ht="15" thickBot="1">
      <c r="B114" s="35" t="s">
        <v>1151</v>
      </c>
      <c r="C114" s="86">
        <v>8.4699453551912565E-2</v>
      </c>
      <c r="D114" s="86">
        <v>0.13661202185792351</v>
      </c>
      <c r="E114" s="86">
        <v>0.1721311475409836</v>
      </c>
      <c r="F114" s="86">
        <v>4.0983606557377046E-2</v>
      </c>
      <c r="G114" s="86">
        <v>0.15027322404371585</v>
      </c>
    </row>
    <row r="115" spans="2:7" ht="15" thickBot="1">
      <c r="B115" s="35" t="s">
        <v>1035</v>
      </c>
      <c r="C115" s="85">
        <v>0.10655737704918032</v>
      </c>
      <c r="D115" s="85">
        <v>0.15027322404371585</v>
      </c>
      <c r="E115" s="85">
        <v>0.19945355191256831</v>
      </c>
      <c r="F115" s="85">
        <v>4.3715846994535519E-2</v>
      </c>
      <c r="G115" s="85">
        <v>0.18032786885245902</v>
      </c>
    </row>
    <row r="116" spans="2:7" ht="15" thickBot="1">
      <c r="B116" s="35" t="s">
        <v>1152</v>
      </c>
      <c r="C116" s="86">
        <v>9.2896174863387984E-2</v>
      </c>
      <c r="D116" s="86">
        <v>0.15300546448087432</v>
      </c>
      <c r="E116" s="86">
        <v>0.18852459016393441</v>
      </c>
      <c r="F116" s="86">
        <v>3.825136612021858E-2</v>
      </c>
      <c r="G116" s="86">
        <v>0.17486338797814208</v>
      </c>
    </row>
    <row r="117" spans="2:7" ht="15" thickBot="1">
      <c r="B117" s="35" t="s">
        <v>1153</v>
      </c>
      <c r="C117" s="85">
        <v>8.1967213114754092E-2</v>
      </c>
      <c r="D117" s="85">
        <v>0.14207650273224043</v>
      </c>
      <c r="E117" s="85">
        <v>0.22131147540983606</v>
      </c>
      <c r="F117" s="85">
        <v>4.9180327868852458E-2</v>
      </c>
      <c r="G117" s="85">
        <v>0.19398907103825136</v>
      </c>
    </row>
    <row r="118" spans="2:7" ht="15" thickBot="1">
      <c r="B118" s="35" t="s">
        <v>1154</v>
      </c>
      <c r="C118" s="86">
        <v>8.4699453551912565E-2</v>
      </c>
      <c r="D118" s="86">
        <v>0.16939890710382513</v>
      </c>
      <c r="E118" s="86">
        <v>0.25136612021857924</v>
      </c>
      <c r="F118" s="86">
        <v>5.1912568306010931E-2</v>
      </c>
      <c r="G118" s="86">
        <v>0.22404371584699453</v>
      </c>
    </row>
    <row r="119" spans="2:7" ht="15" thickBot="1">
      <c r="B119" s="35" t="s">
        <v>1155</v>
      </c>
      <c r="C119" s="85">
        <v>9.8360655737704916E-2</v>
      </c>
      <c r="D119" s="85">
        <v>0.19125683060109289</v>
      </c>
      <c r="E119" s="85">
        <v>0.27868852459016391</v>
      </c>
      <c r="F119" s="85">
        <v>6.5573770491803282E-2</v>
      </c>
      <c r="G119" s="85">
        <v>0.24590163934426229</v>
      </c>
    </row>
    <row r="120" spans="2:7" ht="15" thickBot="1">
      <c r="B120" s="35" t="s">
        <v>1156</v>
      </c>
      <c r="C120" s="86">
        <v>0.10109289617486339</v>
      </c>
      <c r="D120" s="86">
        <v>0.19945355191256831</v>
      </c>
      <c r="E120" s="86">
        <v>0.27595628415300544</v>
      </c>
      <c r="F120" s="86">
        <v>6.5573770491803282E-2</v>
      </c>
      <c r="G120" s="86">
        <v>0.24590163934426229</v>
      </c>
    </row>
    <row r="121" spans="2:7" ht="15" thickBot="1">
      <c r="B121" s="35" t="s">
        <v>1036</v>
      </c>
      <c r="C121" s="85">
        <v>0.12841530054644809</v>
      </c>
      <c r="D121" s="85">
        <v>0.22950819672131148</v>
      </c>
      <c r="E121" s="85">
        <v>0.2896174863387978</v>
      </c>
      <c r="F121" s="85">
        <v>6.5573770491803282E-2</v>
      </c>
      <c r="G121" s="85">
        <v>0.27049180327868855</v>
      </c>
    </row>
    <row r="122" spans="2:7" ht="15" thickBot="1">
      <c r="B122" s="35" t="s">
        <v>1157</v>
      </c>
      <c r="C122" s="86">
        <v>9.8360655737704916E-2</v>
      </c>
      <c r="D122" s="86">
        <v>0.21584699453551912</v>
      </c>
      <c r="E122" s="86">
        <v>0.26775956284153007</v>
      </c>
      <c r="F122" s="86">
        <v>5.737704918032787E-2</v>
      </c>
      <c r="G122" s="86">
        <v>0.24316939890710382</v>
      </c>
    </row>
    <row r="123" spans="2:7" ht="15" thickBot="1">
      <c r="B123" s="35" t="s">
        <v>1158</v>
      </c>
      <c r="C123" s="85">
        <v>8.4699453551912565E-2</v>
      </c>
      <c r="D123" s="85">
        <v>0.22950819672131148</v>
      </c>
      <c r="E123" s="85">
        <v>0.28142076502732238</v>
      </c>
      <c r="F123" s="85">
        <v>4.6448087431693992E-2</v>
      </c>
      <c r="G123" s="85">
        <v>0.24863387978142076</v>
      </c>
    </row>
    <row r="124" spans="2:7" ht="15" thickBot="1">
      <c r="B124" s="35" t="s">
        <v>1159</v>
      </c>
      <c r="C124" s="86">
        <v>0.11475409836065574</v>
      </c>
      <c r="D124" s="86">
        <v>0.25683060109289618</v>
      </c>
      <c r="E124" s="86">
        <v>0.29508196721311475</v>
      </c>
      <c r="F124" s="86">
        <v>4.9180327868852458E-2</v>
      </c>
      <c r="G124" s="86">
        <v>0.26775956284153007</v>
      </c>
    </row>
    <row r="125" spans="2:7" ht="15" thickBot="1">
      <c r="B125" s="35" t="s">
        <v>1160</v>
      </c>
      <c r="C125" s="85">
        <v>0.13387978142076504</v>
      </c>
      <c r="D125" s="85">
        <v>0.27322404371584702</v>
      </c>
      <c r="E125" s="85">
        <v>0.31693989071038253</v>
      </c>
      <c r="F125" s="85">
        <v>5.1912568306010931E-2</v>
      </c>
      <c r="G125" s="85">
        <v>0.28142076502732238</v>
      </c>
    </row>
    <row r="126" spans="2:7" ht="15" thickBot="1">
      <c r="B126" s="35" t="s">
        <v>1161</v>
      </c>
      <c r="C126" s="86">
        <v>0.1448087431693989</v>
      </c>
      <c r="D126" s="86">
        <v>0.29781420765027322</v>
      </c>
      <c r="E126" s="86">
        <v>0.30327868852459017</v>
      </c>
      <c r="F126" s="86">
        <v>7.650273224043716E-2</v>
      </c>
      <c r="G126" s="86">
        <v>0.27595628415300544</v>
      </c>
    </row>
    <row r="127" spans="2:7" ht="15" thickBot="1">
      <c r="B127" s="35" t="s">
        <v>1037</v>
      </c>
      <c r="C127" s="85">
        <v>0.15027322404371585</v>
      </c>
      <c r="D127" s="85">
        <v>0.3251366120218579</v>
      </c>
      <c r="E127" s="85">
        <v>0.33333333333333331</v>
      </c>
      <c r="F127" s="85">
        <v>6.8306010928961755E-2</v>
      </c>
      <c r="G127" s="85">
        <v>0.30054644808743169</v>
      </c>
    </row>
    <row r="128" spans="2:7" ht="15" thickBot="1">
      <c r="B128" s="35" t="s">
        <v>1162</v>
      </c>
      <c r="C128" s="86">
        <v>0.12568306010928962</v>
      </c>
      <c r="D128" s="86">
        <v>0.31693989071038253</v>
      </c>
      <c r="E128" s="86">
        <v>0.31147540983606559</v>
      </c>
      <c r="F128" s="86">
        <v>5.1912568306010931E-2</v>
      </c>
      <c r="G128" s="86">
        <v>0.28142076502732238</v>
      </c>
    </row>
    <row r="129" spans="2:7" ht="15" thickBot="1">
      <c r="B129" s="35" t="s">
        <v>1163</v>
      </c>
      <c r="C129" s="85">
        <v>9.8360655737704916E-2</v>
      </c>
      <c r="D129" s="85">
        <v>0.28142076502732238</v>
      </c>
      <c r="E129" s="85">
        <v>0.29234972677595628</v>
      </c>
      <c r="F129" s="85">
        <v>5.737704918032787E-2</v>
      </c>
      <c r="G129" s="85">
        <v>0.25409836065573771</v>
      </c>
    </row>
    <row r="130" spans="2:7" ht="15" thickBot="1">
      <c r="B130" s="35" t="s">
        <v>1164</v>
      </c>
      <c r="C130" s="86">
        <v>0.10109289617486339</v>
      </c>
      <c r="D130" s="86">
        <v>0.28142076502732238</v>
      </c>
      <c r="E130" s="86">
        <v>0.32240437158469948</v>
      </c>
      <c r="F130" s="86">
        <v>6.2841530054644809E-2</v>
      </c>
      <c r="G130" s="86">
        <v>0.28415300546448086</v>
      </c>
    </row>
    <row r="131" spans="2:7" ht="15" thickBot="1">
      <c r="B131" s="35" t="s">
        <v>1165</v>
      </c>
      <c r="C131" s="85">
        <v>0.13661202185792351</v>
      </c>
      <c r="D131" s="85">
        <v>0.33606557377049179</v>
      </c>
      <c r="E131" s="85">
        <v>0.33060109289617484</v>
      </c>
      <c r="F131" s="85">
        <v>7.1038251366120214E-2</v>
      </c>
      <c r="G131" s="85">
        <v>0.29508196721311475</v>
      </c>
    </row>
    <row r="132" spans="2:7" ht="15" thickBot="1">
      <c r="B132" s="35" t="s">
        <v>1166</v>
      </c>
      <c r="C132" s="86">
        <v>0.14207650273224043</v>
      </c>
      <c r="D132" s="86">
        <v>0.34699453551912568</v>
      </c>
      <c r="E132" s="86">
        <v>0.34426229508196721</v>
      </c>
      <c r="F132" s="86">
        <v>7.9234972677595633E-2</v>
      </c>
      <c r="G132" s="86">
        <v>0.30874316939890711</v>
      </c>
    </row>
    <row r="133" spans="2:7" ht="15" thickBot="1">
      <c r="B133" s="35" t="s">
        <v>1038</v>
      </c>
      <c r="C133" s="85">
        <v>0.13114754098360656</v>
      </c>
      <c r="D133" s="85">
        <v>0.34426229508196721</v>
      </c>
      <c r="E133" s="85">
        <v>0.34426229508196721</v>
      </c>
      <c r="F133" s="85">
        <v>7.650273224043716E-2</v>
      </c>
      <c r="G133" s="85">
        <v>0.30327868852459017</v>
      </c>
    </row>
    <row r="134" spans="2:7" ht="15" thickBot="1">
      <c r="B134" s="35" t="s">
        <v>1167</v>
      </c>
      <c r="C134" s="86">
        <v>0.14754098360655737</v>
      </c>
      <c r="D134" s="86">
        <v>0.37431693989071041</v>
      </c>
      <c r="E134" s="86">
        <v>0.3551912568306011</v>
      </c>
      <c r="F134" s="86">
        <v>5.4644808743169397E-2</v>
      </c>
      <c r="G134" s="86">
        <v>0.31693989071038253</v>
      </c>
    </row>
    <row r="135" spans="2:7" ht="15" thickBot="1">
      <c r="B135" s="35" t="s">
        <v>1168</v>
      </c>
      <c r="C135" s="85">
        <v>0.12841530054644809</v>
      </c>
      <c r="D135" s="85">
        <v>0.34153005464480873</v>
      </c>
      <c r="E135" s="85">
        <v>0.35792349726775957</v>
      </c>
      <c r="F135" s="85">
        <v>6.2841530054644809E-2</v>
      </c>
      <c r="G135" s="85">
        <v>0.32786885245901637</v>
      </c>
    </row>
    <row r="136" spans="2:7" ht="15" thickBot="1">
      <c r="B136" s="35" t="s">
        <v>1169</v>
      </c>
      <c r="C136" s="86">
        <v>0.16393442622950818</v>
      </c>
      <c r="D136" s="86">
        <v>0.3797814207650273</v>
      </c>
      <c r="E136" s="86">
        <v>0.3797814207650273</v>
      </c>
      <c r="F136" s="86">
        <v>8.4699453551912565E-2</v>
      </c>
      <c r="G136" s="86">
        <v>0.34153005464480873</v>
      </c>
    </row>
    <row r="137" spans="2:7" ht="15" thickBot="1">
      <c r="B137" s="35" t="s">
        <v>1170</v>
      </c>
      <c r="C137" s="85">
        <v>0.16393442622950818</v>
      </c>
      <c r="D137" s="85">
        <v>0.39890710382513661</v>
      </c>
      <c r="E137" s="85">
        <v>0.40710382513661203</v>
      </c>
      <c r="F137" s="85">
        <v>6.8306010928961755E-2</v>
      </c>
      <c r="G137" s="85">
        <v>0.37704918032786883</v>
      </c>
    </row>
    <row r="138" spans="2:7" ht="15" thickBot="1">
      <c r="B138" s="35" t="s">
        <v>1171</v>
      </c>
      <c r="C138" s="86">
        <v>0.18579234972677597</v>
      </c>
      <c r="D138" s="86">
        <v>0.42896174863387976</v>
      </c>
      <c r="E138" s="86">
        <v>0.43169398907103823</v>
      </c>
      <c r="F138" s="86">
        <v>8.4699453551912565E-2</v>
      </c>
      <c r="G138" s="86">
        <v>0.39617486338797814</v>
      </c>
    </row>
    <row r="139" spans="2:7" ht="15" thickBot="1">
      <c r="B139" s="35" t="s">
        <v>1039</v>
      </c>
      <c r="C139" s="85">
        <v>0.18032786885245902</v>
      </c>
      <c r="D139" s="85">
        <v>0.44262295081967212</v>
      </c>
      <c r="E139" s="85">
        <v>0.44808743169398907</v>
      </c>
      <c r="F139" s="85">
        <v>8.7431693989071038E-2</v>
      </c>
      <c r="G139" s="85">
        <v>0.4098360655737705</v>
      </c>
    </row>
    <row r="140" spans="2:7" ht="15" thickBot="1">
      <c r="B140" s="35" t="s">
        <v>1172</v>
      </c>
      <c r="C140" s="86">
        <v>0.16393442622950818</v>
      </c>
      <c r="D140" s="86">
        <v>0.4453551912568306</v>
      </c>
      <c r="E140" s="86">
        <v>0.43715846994535518</v>
      </c>
      <c r="F140" s="86">
        <v>6.2841530054644809E-2</v>
      </c>
      <c r="G140" s="86">
        <v>0.39890710382513661</v>
      </c>
    </row>
    <row r="141" spans="2:7" ht="15" thickBot="1">
      <c r="B141" s="35" t="s">
        <v>1173</v>
      </c>
      <c r="C141" s="85">
        <v>0.13387978142076504</v>
      </c>
      <c r="D141" s="85">
        <v>0.39071038251366119</v>
      </c>
      <c r="E141" s="85">
        <v>0.41803278688524592</v>
      </c>
      <c r="F141" s="85">
        <v>7.650273224043716E-2</v>
      </c>
      <c r="G141" s="85">
        <v>0.37431693989071041</v>
      </c>
    </row>
    <row r="142" spans="2:7" ht="15" thickBot="1">
      <c r="B142" s="35" t="s">
        <v>1174</v>
      </c>
      <c r="C142" s="86">
        <v>0.16393442622950818</v>
      </c>
      <c r="D142" s="86">
        <v>0.42076502732240439</v>
      </c>
      <c r="E142" s="86">
        <v>0.45901639344262296</v>
      </c>
      <c r="F142" s="86">
        <v>9.0163934426229511E-2</v>
      </c>
      <c r="G142" s="86">
        <v>0.41803278688524592</v>
      </c>
    </row>
    <row r="143" spans="2:7" ht="15" thickBot="1">
      <c r="B143" s="35" t="s">
        <v>1175</v>
      </c>
      <c r="C143" s="85">
        <v>0.18579234972677597</v>
      </c>
      <c r="D143" s="85">
        <v>0.44262295081967212</v>
      </c>
      <c r="E143" s="85">
        <v>0.46994535519125685</v>
      </c>
      <c r="F143" s="85">
        <v>9.8360655737704916E-2</v>
      </c>
      <c r="G143" s="85">
        <v>0.42896174863387976</v>
      </c>
    </row>
    <row r="144" spans="2:7" ht="15" thickBot="1">
      <c r="B144" s="35" t="s">
        <v>1176</v>
      </c>
      <c r="C144" s="86">
        <v>0.2103825136612022</v>
      </c>
      <c r="D144" s="86">
        <v>0.45355191256830601</v>
      </c>
      <c r="E144" s="86">
        <v>0.48087431693989069</v>
      </c>
      <c r="F144" s="86">
        <v>0.10655737704918032</v>
      </c>
      <c r="G144" s="86">
        <v>0.42349726775956287</v>
      </c>
    </row>
    <row r="145" spans="2:7" ht="15" thickBot="1">
      <c r="B145" s="35" t="s">
        <v>1040</v>
      </c>
      <c r="C145" s="85">
        <v>0.22131147540983606</v>
      </c>
      <c r="D145" s="85">
        <v>0.47814207650273222</v>
      </c>
      <c r="E145" s="85">
        <v>0.51366120218579236</v>
      </c>
      <c r="F145" s="85">
        <v>9.8360655737704916E-2</v>
      </c>
      <c r="G145" s="85">
        <v>0.45901639344262296</v>
      </c>
    </row>
    <row r="146" spans="2:7" ht="15" thickBot="1">
      <c r="B146" s="35" t="s">
        <v>1177</v>
      </c>
      <c r="C146" s="86">
        <v>0.23497267759562843</v>
      </c>
      <c r="D146" s="86">
        <v>0.5</v>
      </c>
      <c r="E146" s="86">
        <v>0.52459016393442626</v>
      </c>
      <c r="F146" s="86">
        <v>7.650273224043716E-2</v>
      </c>
      <c r="G146" s="86">
        <v>0.47267759562841533</v>
      </c>
    </row>
    <row r="147" spans="2:7" ht="15" thickBot="1">
      <c r="B147" s="35" t="s">
        <v>1178</v>
      </c>
      <c r="C147" s="85">
        <v>0.19125683060109289</v>
      </c>
      <c r="D147" s="85">
        <v>0.46448087431693991</v>
      </c>
      <c r="E147" s="85">
        <v>0.50273224043715847</v>
      </c>
      <c r="F147" s="85">
        <v>7.650273224043716E-2</v>
      </c>
      <c r="G147" s="85">
        <v>0.45081967213114754</v>
      </c>
    </row>
    <row r="148" spans="2:7" ht="15" thickBot="1">
      <c r="B148" s="35" t="s">
        <v>1179</v>
      </c>
      <c r="C148" s="86">
        <v>0.2103825136612022</v>
      </c>
      <c r="D148" s="86">
        <v>0.49726775956284153</v>
      </c>
      <c r="E148" s="86">
        <v>0.5</v>
      </c>
      <c r="F148" s="86">
        <v>9.2896174863387984E-2</v>
      </c>
      <c r="G148" s="86">
        <v>0.45355191256830601</v>
      </c>
    </row>
    <row r="149" spans="2:7" ht="15" thickBot="1">
      <c r="B149" s="35" t="s">
        <v>1180</v>
      </c>
      <c r="C149" s="85">
        <v>0.24043715846994534</v>
      </c>
      <c r="D149" s="85">
        <v>0.5</v>
      </c>
      <c r="E149" s="85">
        <v>0.52185792349726778</v>
      </c>
      <c r="F149" s="85">
        <v>0.10382513661202186</v>
      </c>
      <c r="G149" s="85">
        <v>0.48087431693989069</v>
      </c>
    </row>
    <row r="150" spans="2:7" ht="15" thickBot="1">
      <c r="B150" s="35" t="s">
        <v>1181</v>
      </c>
      <c r="C150" s="86">
        <v>0.25136612021857924</v>
      </c>
      <c r="D150" s="86">
        <v>0.52732240437158473</v>
      </c>
      <c r="E150" s="86">
        <v>0.54918032786885251</v>
      </c>
      <c r="F150" s="86">
        <v>8.7431693989071038E-2</v>
      </c>
      <c r="G150" s="86">
        <v>0.48907103825136611</v>
      </c>
    </row>
    <row r="151" spans="2:7" ht="15" thickBot="1">
      <c r="B151" s="35" t="s">
        <v>1041</v>
      </c>
      <c r="C151" s="85">
        <v>0.25136612021857924</v>
      </c>
      <c r="D151" s="85">
        <v>0.54371584699453557</v>
      </c>
      <c r="E151" s="85">
        <v>0.57650273224043713</v>
      </c>
      <c r="F151" s="85">
        <v>0.10109289617486339</v>
      </c>
      <c r="G151" s="85">
        <v>0.51092896174863389</v>
      </c>
    </row>
    <row r="152" spans="2:7" ht="15" thickBot="1">
      <c r="B152" s="35" t="s">
        <v>1182</v>
      </c>
      <c r="C152" s="86">
        <v>0.24316939890710382</v>
      </c>
      <c r="D152" s="86">
        <v>0.53278688524590168</v>
      </c>
      <c r="E152" s="86">
        <v>0.56010928961748629</v>
      </c>
      <c r="F152" s="86">
        <v>9.8360655737704916E-2</v>
      </c>
      <c r="G152" s="86">
        <v>0.50546448087431695</v>
      </c>
    </row>
    <row r="153" spans="2:7" ht="15" thickBot="1">
      <c r="B153" s="35" t="s">
        <v>1183</v>
      </c>
      <c r="C153" s="85">
        <v>0.19945355191256831</v>
      </c>
      <c r="D153" s="85">
        <v>0.48087431693989069</v>
      </c>
      <c r="E153" s="85">
        <v>0.52185792349726778</v>
      </c>
      <c r="F153" s="85">
        <v>0.10109289617486339</v>
      </c>
      <c r="G153" s="85">
        <v>0.45355191256830601</v>
      </c>
    </row>
    <row r="154" spans="2:7" ht="15" thickBot="1">
      <c r="B154" s="35" t="s">
        <v>1184</v>
      </c>
      <c r="C154" s="86">
        <v>0.22950819672131148</v>
      </c>
      <c r="D154" s="86">
        <v>0.50546448087431695</v>
      </c>
      <c r="E154" s="86">
        <v>0.55191256830601088</v>
      </c>
      <c r="F154" s="86">
        <v>9.5628415300546443E-2</v>
      </c>
      <c r="G154" s="86">
        <v>0.49180327868852458</v>
      </c>
    </row>
    <row r="155" spans="2:7" ht="15" thickBot="1">
      <c r="B155" s="35" t="s">
        <v>1185</v>
      </c>
      <c r="C155" s="85">
        <v>0.25136612021857924</v>
      </c>
      <c r="D155" s="85">
        <v>0.54918032786885251</v>
      </c>
      <c r="E155" s="85">
        <v>0.57377049180327866</v>
      </c>
      <c r="F155" s="85">
        <v>9.8360655737704916E-2</v>
      </c>
      <c r="G155" s="85">
        <v>0.51912568306010931</v>
      </c>
    </row>
    <row r="156" spans="2:7" ht="15" thickBot="1">
      <c r="B156" s="35" t="s">
        <v>1186</v>
      </c>
      <c r="C156" s="86">
        <v>0.27049180327868855</v>
      </c>
      <c r="D156" s="86">
        <v>0.51912568306010931</v>
      </c>
      <c r="E156" s="86">
        <v>0.57923497267759561</v>
      </c>
      <c r="F156" s="86">
        <v>0.10928961748633879</v>
      </c>
      <c r="G156" s="86">
        <v>0.52185792349726778</v>
      </c>
    </row>
    <row r="157" spans="2:7" ht="15" thickBot="1">
      <c r="B157" s="35" t="s">
        <v>1042</v>
      </c>
      <c r="C157" s="85">
        <v>0.27595628415300544</v>
      </c>
      <c r="D157" s="85">
        <v>0.54371584699453557</v>
      </c>
      <c r="E157" s="85">
        <v>0.56557377049180324</v>
      </c>
      <c r="F157" s="85">
        <v>0.12021857923497267</v>
      </c>
      <c r="G157" s="85">
        <v>0.51092896174863389</v>
      </c>
    </row>
    <row r="158" spans="2:7" ht="15" thickBot="1">
      <c r="B158" s="35" t="s">
        <v>1187</v>
      </c>
      <c r="C158" s="86">
        <v>0.26775956284153007</v>
      </c>
      <c r="D158" s="86">
        <v>0.54644808743169404</v>
      </c>
      <c r="E158" s="86">
        <v>0.56010928961748629</v>
      </c>
      <c r="F158" s="86">
        <v>0.11748633879781421</v>
      </c>
      <c r="G158" s="86">
        <v>0.51092896174863389</v>
      </c>
    </row>
    <row r="159" spans="2:7" ht="15" thickBot="1">
      <c r="B159" s="35" t="s">
        <v>1188</v>
      </c>
      <c r="C159" s="85">
        <v>0.24316939890710382</v>
      </c>
      <c r="D159" s="85">
        <v>0.51366120218579236</v>
      </c>
      <c r="E159" s="85">
        <v>0.59289617486338797</v>
      </c>
      <c r="F159" s="85">
        <v>0.11475409836065574</v>
      </c>
      <c r="G159" s="85">
        <v>0.52732240437158473</v>
      </c>
    </row>
    <row r="160" spans="2:7" ht="15" thickBot="1">
      <c r="B160" s="35" t="s">
        <v>1189</v>
      </c>
      <c r="C160" s="86">
        <v>0.27322404371584702</v>
      </c>
      <c r="D160" s="86">
        <v>0.53825136612021862</v>
      </c>
      <c r="E160" s="86">
        <v>0.59562841530054644</v>
      </c>
      <c r="F160" s="86">
        <v>0.10382513661202186</v>
      </c>
      <c r="G160" s="86">
        <v>0.5300546448087432</v>
      </c>
    </row>
    <row r="161" spans="2:7" ht="15" thickBot="1">
      <c r="B161" s="35" t="s">
        <v>1190</v>
      </c>
      <c r="C161" s="85">
        <v>0.2896174863387978</v>
      </c>
      <c r="D161" s="85">
        <v>0.56010928961748629</v>
      </c>
      <c r="E161" s="85">
        <v>0.60109289617486339</v>
      </c>
      <c r="F161" s="85">
        <v>0.11202185792349727</v>
      </c>
      <c r="G161" s="85">
        <v>0.53551912568306015</v>
      </c>
    </row>
    <row r="162" spans="2:7" ht="15" thickBot="1">
      <c r="B162" s="35" t="s">
        <v>1191</v>
      </c>
      <c r="C162" s="86">
        <v>0.30327868852459017</v>
      </c>
      <c r="D162" s="86">
        <v>0.55191256830601088</v>
      </c>
      <c r="E162" s="86">
        <v>0.6202185792349727</v>
      </c>
      <c r="F162" s="86">
        <v>0.12568306010928962</v>
      </c>
      <c r="G162" s="86">
        <v>0.56284153005464477</v>
      </c>
    </row>
    <row r="163" spans="2:7" ht="15" thickBot="1">
      <c r="B163" s="35" t="s">
        <v>1043</v>
      </c>
      <c r="C163" s="85">
        <v>0.29234972677595628</v>
      </c>
      <c r="D163" s="85">
        <v>0.54098360655737709</v>
      </c>
      <c r="E163" s="85">
        <v>0.6202185792349727</v>
      </c>
      <c r="F163" s="85">
        <v>0.12568306010928962</v>
      </c>
      <c r="G163" s="85">
        <v>0.56010928961748629</v>
      </c>
    </row>
    <row r="164" spans="2:7" ht="15" thickBot="1">
      <c r="B164" s="35" t="s">
        <v>1192</v>
      </c>
      <c r="C164" s="86">
        <v>0.31147540983606559</v>
      </c>
      <c r="D164" s="86">
        <v>0.54644808743169404</v>
      </c>
      <c r="E164" s="86">
        <v>0.57923497267759561</v>
      </c>
      <c r="F164" s="86">
        <v>0.13114754098360656</v>
      </c>
      <c r="G164" s="86">
        <v>0.5300546448087432</v>
      </c>
    </row>
    <row r="165" spans="2:7" ht="15" thickBot="1">
      <c r="B165" s="35" t="s">
        <v>1193</v>
      </c>
      <c r="C165" s="85">
        <v>0.29234972677595628</v>
      </c>
      <c r="D165" s="85">
        <v>0.5300546448087432</v>
      </c>
      <c r="E165" s="85">
        <v>0.60382513661202186</v>
      </c>
      <c r="F165" s="85">
        <v>0.13114754098360656</v>
      </c>
      <c r="G165" s="85">
        <v>0.53278688524590168</v>
      </c>
    </row>
    <row r="166" spans="2:7" ht="15" thickBot="1">
      <c r="B166" s="35" t="s">
        <v>1194</v>
      </c>
      <c r="C166" s="86">
        <v>0.30054644808743169</v>
      </c>
      <c r="D166" s="86">
        <v>0.53825136612021862</v>
      </c>
      <c r="E166" s="86">
        <v>0.61748633879781423</v>
      </c>
      <c r="F166" s="86">
        <v>0.12021857923497267</v>
      </c>
      <c r="G166" s="86">
        <v>0.54371584699453557</v>
      </c>
    </row>
    <row r="167" spans="2:7" ht="15" thickBot="1">
      <c r="B167" s="35" t="s">
        <v>1195</v>
      </c>
      <c r="C167" s="85">
        <v>0.32786885245901637</v>
      </c>
      <c r="D167" s="85">
        <v>0.56830601092896171</v>
      </c>
      <c r="E167" s="85">
        <v>0.63387978142076506</v>
      </c>
      <c r="F167" s="85">
        <v>0.12841530054644809</v>
      </c>
      <c r="G167" s="85">
        <v>0.55737704918032782</v>
      </c>
    </row>
    <row r="168" spans="2:7" ht="15" thickBot="1">
      <c r="B168" s="35" t="s">
        <v>1196</v>
      </c>
      <c r="C168" s="86">
        <v>0.3251366120218579</v>
      </c>
      <c r="D168" s="86">
        <v>0.56557377049180324</v>
      </c>
      <c r="E168" s="86">
        <v>0.65027322404371579</v>
      </c>
      <c r="F168" s="86">
        <v>0.14754098360655737</v>
      </c>
      <c r="G168" s="86">
        <v>0.56557377049180324</v>
      </c>
    </row>
    <row r="169" spans="2:7" ht="15" thickBot="1">
      <c r="B169" s="35" t="s">
        <v>1044</v>
      </c>
      <c r="C169" s="85">
        <v>0.30054644808743169</v>
      </c>
      <c r="D169" s="85">
        <v>0.5300546448087432</v>
      </c>
      <c r="E169" s="85">
        <v>0.63934426229508201</v>
      </c>
      <c r="F169" s="85">
        <v>0.15300546448087432</v>
      </c>
      <c r="G169" s="85">
        <v>0.54918032786885251</v>
      </c>
    </row>
    <row r="170" spans="2:7" ht="15" thickBot="1">
      <c r="B170" s="35" t="s">
        <v>1197</v>
      </c>
      <c r="C170" s="86">
        <v>0.28688524590163933</v>
      </c>
      <c r="D170" s="86">
        <v>0.52732240437158473</v>
      </c>
      <c r="E170" s="86">
        <v>0.64207650273224048</v>
      </c>
      <c r="F170" s="86">
        <v>0.1448087431693989</v>
      </c>
      <c r="G170" s="86">
        <v>0.55737704918032782</v>
      </c>
    </row>
    <row r="171" spans="2:7" ht="15" thickBot="1">
      <c r="B171" s="35" t="s">
        <v>1198</v>
      </c>
      <c r="C171" s="85">
        <v>0.25409836065573771</v>
      </c>
      <c r="D171" s="85">
        <v>0.51366120218579236</v>
      </c>
      <c r="E171" s="85">
        <v>0.65027322404371579</v>
      </c>
      <c r="F171" s="85">
        <v>0.12841530054644809</v>
      </c>
      <c r="G171" s="85">
        <v>0.54918032786885251</v>
      </c>
    </row>
    <row r="172" spans="2:7" ht="15" thickBot="1">
      <c r="B172" s="35" t="s">
        <v>1199</v>
      </c>
      <c r="C172" s="86">
        <v>0.25409836065573771</v>
      </c>
      <c r="D172" s="86">
        <v>0.49180327868852458</v>
      </c>
      <c r="E172" s="86">
        <v>0.64207650273224048</v>
      </c>
      <c r="F172" s="86">
        <v>0.13114754098360656</v>
      </c>
      <c r="G172" s="86">
        <v>0.55191256830601088</v>
      </c>
    </row>
    <row r="173" spans="2:7" ht="15" thickBot="1">
      <c r="B173" s="35" t="s">
        <v>1200</v>
      </c>
      <c r="C173" s="85">
        <v>0.25956284153005466</v>
      </c>
      <c r="D173" s="85">
        <v>0.51912568306010931</v>
      </c>
      <c r="E173" s="85">
        <v>0.63661202185792354</v>
      </c>
      <c r="F173" s="85">
        <v>0.13661202185792351</v>
      </c>
      <c r="G173" s="85">
        <v>0.55191256830601088</v>
      </c>
    </row>
    <row r="174" spans="2:7" ht="15" thickBot="1">
      <c r="B174" s="35" t="s">
        <v>1201</v>
      </c>
      <c r="C174" s="86">
        <v>0.27049180327868855</v>
      </c>
      <c r="D174" s="86">
        <v>0.51366120218579236</v>
      </c>
      <c r="E174" s="86">
        <v>0.64754098360655743</v>
      </c>
      <c r="F174" s="86">
        <v>0.12841530054644809</v>
      </c>
      <c r="G174" s="86">
        <v>0.55464480874316935</v>
      </c>
    </row>
    <row r="175" spans="2:7" ht="15" thickBot="1">
      <c r="B175" s="35" t="s">
        <v>1045</v>
      </c>
      <c r="C175" s="85">
        <v>0.25136612021857924</v>
      </c>
      <c r="D175" s="85">
        <v>0.51092896174863389</v>
      </c>
      <c r="E175" s="85">
        <v>0.66120218579234968</v>
      </c>
      <c r="F175" s="85">
        <v>0.15300546448087432</v>
      </c>
      <c r="G175" s="85">
        <v>0.55737704918032782</v>
      </c>
    </row>
    <row r="176" spans="2:7" ht="15" thickBot="1">
      <c r="B176" s="35" t="s">
        <v>1202</v>
      </c>
      <c r="C176" s="86">
        <v>0.28142076502732238</v>
      </c>
      <c r="D176" s="86">
        <v>0.51366120218579236</v>
      </c>
      <c r="E176" s="86">
        <v>0.64207650273224048</v>
      </c>
      <c r="F176" s="86">
        <v>0.12021857923497267</v>
      </c>
      <c r="G176" s="86">
        <v>0.54098360655737709</v>
      </c>
    </row>
    <row r="177" spans="2:7" ht="15" thickBot="1">
      <c r="B177" s="35" t="s">
        <v>1203</v>
      </c>
      <c r="C177" s="85">
        <v>0.25956284153005466</v>
      </c>
      <c r="D177" s="85">
        <v>0.49453551912568305</v>
      </c>
      <c r="E177" s="85">
        <v>0.63387978142076506</v>
      </c>
      <c r="F177" s="85">
        <v>0.14754098360655737</v>
      </c>
      <c r="G177" s="85">
        <v>0.53825136612021862</v>
      </c>
    </row>
    <row r="178" spans="2:7" ht="15" thickBot="1">
      <c r="B178" s="35" t="s">
        <v>1204</v>
      </c>
      <c r="C178" s="86">
        <v>0.29508196721311475</v>
      </c>
      <c r="D178" s="86">
        <v>0.52185792349726778</v>
      </c>
      <c r="E178" s="86">
        <v>0.64207650273224048</v>
      </c>
      <c r="F178" s="86">
        <v>0.13661202185792351</v>
      </c>
      <c r="G178" s="86">
        <v>0.54918032786885251</v>
      </c>
    </row>
    <row r="179" spans="2:7" ht="15" thickBot="1">
      <c r="B179" s="35" t="s">
        <v>1205</v>
      </c>
      <c r="C179" s="85">
        <v>0.2896174863387978</v>
      </c>
      <c r="D179" s="85">
        <v>0.51366120218579236</v>
      </c>
      <c r="E179" s="85">
        <v>0.63661202185792354</v>
      </c>
      <c r="F179" s="85">
        <v>0.13934426229508196</v>
      </c>
      <c r="G179" s="85">
        <v>0.53278688524590168</v>
      </c>
    </row>
    <row r="180" spans="2:7" ht="15" thickBot="1">
      <c r="B180" s="35" t="s">
        <v>1206</v>
      </c>
      <c r="C180" s="86">
        <v>0.28142076502732238</v>
      </c>
      <c r="D180" s="86">
        <v>0.51912568306010931</v>
      </c>
      <c r="E180" s="86">
        <v>0.64754098360655743</v>
      </c>
      <c r="F180" s="86">
        <v>0.13661202185792351</v>
      </c>
      <c r="G180" s="86">
        <v>0.56284153005464477</v>
      </c>
    </row>
    <row r="181" spans="2:7" ht="15" thickBot="1">
      <c r="B181" s="35" t="s">
        <v>1046</v>
      </c>
      <c r="C181" s="85">
        <v>0.27868852459016391</v>
      </c>
      <c r="D181" s="85">
        <v>0.5300546448087432</v>
      </c>
      <c r="E181" s="85">
        <v>0.63934426229508201</v>
      </c>
      <c r="F181" s="85">
        <v>0.1448087431693989</v>
      </c>
      <c r="G181" s="85">
        <v>0.55464480874316935</v>
      </c>
    </row>
    <row r="182" spans="2:7" ht="15" thickBot="1">
      <c r="B182" s="35" t="s">
        <v>1207</v>
      </c>
      <c r="C182" s="86">
        <v>0.30054644808743169</v>
      </c>
      <c r="D182" s="86">
        <v>0.55191256830601088</v>
      </c>
      <c r="E182" s="86">
        <v>0.63934426229508201</v>
      </c>
      <c r="F182" s="86">
        <v>0.13114754098360656</v>
      </c>
      <c r="G182" s="86">
        <v>0.55737704918032782</v>
      </c>
    </row>
    <row r="183" spans="2:7" ht="15" thickBot="1">
      <c r="B183" s="35" t="s">
        <v>1208</v>
      </c>
      <c r="C183" s="85">
        <v>0.28142076502732238</v>
      </c>
      <c r="D183" s="85">
        <v>0.53825136612021862</v>
      </c>
      <c r="E183" s="85">
        <v>0.64754098360655743</v>
      </c>
      <c r="F183" s="85">
        <v>0.12295081967213115</v>
      </c>
      <c r="G183" s="85">
        <v>0.56830601092896171</v>
      </c>
    </row>
    <row r="184" spans="2:7" ht="15" thickBot="1">
      <c r="B184" s="35" t="s">
        <v>1209</v>
      </c>
      <c r="C184" s="86">
        <v>0.27595628415300544</v>
      </c>
      <c r="D184" s="86">
        <v>0.52732240437158473</v>
      </c>
      <c r="E184" s="86">
        <v>0.62841530054644812</v>
      </c>
      <c r="F184" s="86">
        <v>0.13934426229508196</v>
      </c>
      <c r="G184" s="86">
        <v>0.55191256830601088</v>
      </c>
    </row>
    <row r="185" spans="2:7" ht="15" thickBot="1">
      <c r="B185" s="35" t="s">
        <v>1210</v>
      </c>
      <c r="C185" s="85">
        <v>0.26229508196721313</v>
      </c>
      <c r="D185" s="85">
        <v>0.5300546448087432</v>
      </c>
      <c r="E185" s="85">
        <v>0.62841530054644812</v>
      </c>
      <c r="F185" s="85">
        <v>0.11748633879781421</v>
      </c>
      <c r="G185" s="85">
        <v>0.53825136612021862</v>
      </c>
    </row>
    <row r="186" spans="2:7" ht="15" thickBot="1">
      <c r="B186" s="35" t="s">
        <v>1211</v>
      </c>
      <c r="C186" s="86">
        <v>0.28142076502732238</v>
      </c>
      <c r="D186" s="86">
        <v>0.51912568306010931</v>
      </c>
      <c r="E186" s="86">
        <v>0.63661202185792354</v>
      </c>
      <c r="F186" s="86">
        <v>0.11748633879781421</v>
      </c>
      <c r="G186" s="86">
        <v>0.54371584699453557</v>
      </c>
    </row>
    <row r="187" spans="2:7" ht="15" thickBot="1">
      <c r="B187" s="35" t="s">
        <v>1047</v>
      </c>
      <c r="C187" s="85">
        <v>0.27595628415300544</v>
      </c>
      <c r="D187" s="85">
        <v>0.49453551912568305</v>
      </c>
      <c r="E187" s="85">
        <v>0.64207650273224048</v>
      </c>
      <c r="F187" s="85">
        <v>0.12841530054644809</v>
      </c>
      <c r="G187" s="85">
        <v>0.55737704918032782</v>
      </c>
    </row>
    <row r="188" spans="2:7" ht="15" thickBot="1">
      <c r="B188" s="35" t="s">
        <v>1212</v>
      </c>
      <c r="C188" s="86">
        <v>0.27868852459016391</v>
      </c>
      <c r="D188" s="86">
        <v>0.51639344262295084</v>
      </c>
      <c r="E188" s="86">
        <v>0.63934426229508201</v>
      </c>
      <c r="F188" s="86">
        <v>0.12841530054644809</v>
      </c>
      <c r="G188" s="86">
        <v>0.56010928961748629</v>
      </c>
    </row>
    <row r="189" spans="2:7" ht="15" thickBot="1">
      <c r="B189" s="35" t="s">
        <v>1213</v>
      </c>
      <c r="C189" s="85">
        <v>0.26775956284153007</v>
      </c>
      <c r="D189" s="85">
        <v>0.48633879781420764</v>
      </c>
      <c r="E189" s="85">
        <v>0.62841530054644812</v>
      </c>
      <c r="F189" s="85">
        <v>0.13114754098360656</v>
      </c>
      <c r="G189" s="85">
        <v>0.53825136612021862</v>
      </c>
    </row>
    <row r="190" spans="2:7" ht="15" thickBot="1">
      <c r="B190" s="35" t="s">
        <v>1214</v>
      </c>
      <c r="C190" s="86">
        <v>0.24043715846994534</v>
      </c>
      <c r="D190" s="86">
        <v>0.47540983606557374</v>
      </c>
      <c r="E190" s="86">
        <v>0.63661202185792354</v>
      </c>
      <c r="F190" s="86">
        <v>0.1448087431693989</v>
      </c>
      <c r="G190" s="86">
        <v>0.53551912568306015</v>
      </c>
    </row>
    <row r="191" spans="2:7" ht="15" thickBot="1">
      <c r="B191" s="35" t="s">
        <v>1215</v>
      </c>
      <c r="C191" s="85">
        <v>0.2650273224043716</v>
      </c>
      <c r="D191" s="85">
        <v>0.48907103825136611</v>
      </c>
      <c r="E191" s="85">
        <v>0.62295081967213117</v>
      </c>
      <c r="F191" s="85">
        <v>0.13661202185792351</v>
      </c>
      <c r="G191" s="85">
        <v>0.53278688524590168</v>
      </c>
    </row>
    <row r="192" spans="2:7" ht="15" thickBot="1">
      <c r="B192" s="35" t="s">
        <v>1216</v>
      </c>
      <c r="C192" s="86">
        <v>0.22677595628415301</v>
      </c>
      <c r="D192" s="86">
        <v>0.46448087431693991</v>
      </c>
      <c r="E192" s="86">
        <v>0.61748633879781423</v>
      </c>
      <c r="F192" s="86">
        <v>0.13387978142076504</v>
      </c>
      <c r="G192" s="86">
        <v>0.51366120218579236</v>
      </c>
    </row>
    <row r="193" spans="2:7" ht="15" thickBot="1">
      <c r="B193" s="35" t="s">
        <v>1048</v>
      </c>
      <c r="C193" s="85">
        <v>0.23224043715846995</v>
      </c>
      <c r="D193" s="85">
        <v>0.4344262295081967</v>
      </c>
      <c r="E193" s="85">
        <v>0.63114754098360659</v>
      </c>
      <c r="F193" s="85">
        <v>0.13387978142076504</v>
      </c>
      <c r="G193" s="85">
        <v>0.52732240437158473</v>
      </c>
    </row>
    <row r="194" spans="2:7" ht="15" thickBot="1">
      <c r="B194" s="35" t="s">
        <v>1217</v>
      </c>
      <c r="C194" s="86">
        <v>0.22131147540983606</v>
      </c>
      <c r="D194" s="86">
        <v>0.4344262295081967</v>
      </c>
      <c r="E194" s="86">
        <v>0.63934426229508201</v>
      </c>
      <c r="F194" s="86">
        <v>0.13934426229508196</v>
      </c>
      <c r="G194" s="86">
        <v>0.52459016393442626</v>
      </c>
    </row>
    <row r="195" spans="2:7" ht="15" thickBot="1">
      <c r="B195" s="35" t="s">
        <v>1218</v>
      </c>
      <c r="C195" s="85">
        <v>0.23224043715846995</v>
      </c>
      <c r="D195" s="85">
        <v>0.4344262295081967</v>
      </c>
      <c r="E195" s="85">
        <v>0.62841530054644812</v>
      </c>
      <c r="F195" s="85">
        <v>0.14754098360655737</v>
      </c>
      <c r="G195" s="85">
        <v>0.52185792349726778</v>
      </c>
    </row>
    <row r="196" spans="2:7" ht="15" thickBot="1">
      <c r="B196" s="35" t="s">
        <v>1219</v>
      </c>
      <c r="C196" s="86">
        <v>0.20765027322404372</v>
      </c>
      <c r="D196" s="86">
        <v>0.41256830601092898</v>
      </c>
      <c r="E196" s="86">
        <v>0.63934426229508201</v>
      </c>
      <c r="F196" s="86">
        <v>0.12568306010928962</v>
      </c>
      <c r="G196" s="86">
        <v>0.51092896174863389</v>
      </c>
    </row>
    <row r="197" spans="2:7" ht="15" thickBot="1">
      <c r="B197" s="35" t="s">
        <v>1220</v>
      </c>
      <c r="C197" s="85">
        <v>0.19125683060109289</v>
      </c>
      <c r="D197" s="85">
        <v>0.3797814207650273</v>
      </c>
      <c r="E197" s="85">
        <v>0.6202185792349727</v>
      </c>
      <c r="F197" s="85">
        <v>0.14207650273224043</v>
      </c>
      <c r="G197" s="85">
        <v>0.49453551912568305</v>
      </c>
    </row>
    <row r="198" spans="2:7" ht="15" thickBot="1">
      <c r="B198" s="35" t="s">
        <v>1221</v>
      </c>
      <c r="C198" s="86">
        <v>0.18032786885245902</v>
      </c>
      <c r="D198" s="86">
        <v>0.35245901639344263</v>
      </c>
      <c r="E198" s="86">
        <v>0.61748633879781423</v>
      </c>
      <c r="F198" s="86">
        <v>0.11202185792349727</v>
      </c>
      <c r="G198" s="86">
        <v>0.49180327868852458</v>
      </c>
    </row>
    <row r="199" spans="2:7" ht="15" thickBot="1">
      <c r="B199" s="35" t="s">
        <v>1049</v>
      </c>
      <c r="C199" s="85">
        <v>0.16666666666666666</v>
      </c>
      <c r="D199" s="85">
        <v>0.34972677595628415</v>
      </c>
      <c r="E199" s="85">
        <v>0.60109289617486339</v>
      </c>
      <c r="F199" s="85">
        <v>0.11748633879781421</v>
      </c>
      <c r="G199" s="85">
        <v>0.48907103825136611</v>
      </c>
    </row>
    <row r="200" spans="2:7" ht="15" thickBot="1">
      <c r="B200" s="35" t="s">
        <v>1222</v>
      </c>
      <c r="C200" s="86">
        <v>0.19398907103825136</v>
      </c>
      <c r="D200" s="86">
        <v>0.37704918032786883</v>
      </c>
      <c r="E200" s="86">
        <v>0.60655737704918034</v>
      </c>
      <c r="F200" s="86">
        <v>0.12841530054644809</v>
      </c>
      <c r="G200" s="86">
        <v>0.5</v>
      </c>
    </row>
    <row r="201" spans="2:7" ht="15" thickBot="1">
      <c r="B201" s="35" t="s">
        <v>1223</v>
      </c>
      <c r="C201" s="85">
        <v>0.19125683060109289</v>
      </c>
      <c r="D201" s="85">
        <v>0.34153005464480873</v>
      </c>
      <c r="E201" s="85">
        <v>0.61475409836065575</v>
      </c>
      <c r="F201" s="85">
        <v>0.12841530054644809</v>
      </c>
      <c r="G201" s="85">
        <v>0.49453551912568305</v>
      </c>
    </row>
    <row r="202" spans="2:7" ht="15" thickBot="1">
      <c r="B202" s="35" t="s">
        <v>1224</v>
      </c>
      <c r="C202" s="86">
        <v>0.17759562841530055</v>
      </c>
      <c r="D202" s="86">
        <v>0.30874316939890711</v>
      </c>
      <c r="E202" s="86">
        <v>0.60109289617486339</v>
      </c>
      <c r="F202" s="86">
        <v>0.14207650273224043</v>
      </c>
      <c r="G202" s="86">
        <v>0.48907103825136611</v>
      </c>
    </row>
    <row r="203" spans="2:7" ht="15" thickBot="1">
      <c r="B203" s="35" t="s">
        <v>1225</v>
      </c>
      <c r="C203" s="85">
        <v>0.16939890710382513</v>
      </c>
      <c r="D203" s="85">
        <v>0.29781420765027322</v>
      </c>
      <c r="E203" s="85">
        <v>0.58196721311475408</v>
      </c>
      <c r="F203" s="85">
        <v>0.13934426229508196</v>
      </c>
      <c r="G203" s="85">
        <v>0.47540983606557374</v>
      </c>
    </row>
    <row r="204" spans="2:7" ht="15" thickBot="1">
      <c r="B204" s="35" t="s">
        <v>1226</v>
      </c>
      <c r="C204" s="86">
        <v>0.16939890710382513</v>
      </c>
      <c r="D204" s="86">
        <v>0.2896174863387978</v>
      </c>
      <c r="E204" s="86">
        <v>0.58743169398907102</v>
      </c>
      <c r="F204" s="86">
        <v>0.13934426229508196</v>
      </c>
      <c r="G204" s="86">
        <v>0.46994535519125685</v>
      </c>
    </row>
    <row r="205" spans="2:7" ht="15" thickBot="1">
      <c r="B205" s="35" t="s">
        <v>1050</v>
      </c>
      <c r="C205" s="85">
        <v>0.15300546448087432</v>
      </c>
      <c r="D205" s="85">
        <v>0.28142076502732238</v>
      </c>
      <c r="E205" s="85">
        <v>0.57923497267759561</v>
      </c>
      <c r="F205" s="85">
        <v>0.12568306010928962</v>
      </c>
      <c r="G205" s="85">
        <v>0.46448087431693991</v>
      </c>
    </row>
    <row r="206" spans="2:7" ht="15" thickBot="1">
      <c r="B206" s="35" t="s">
        <v>1227</v>
      </c>
      <c r="C206" s="86">
        <v>0.18032786885245902</v>
      </c>
      <c r="D206" s="86">
        <v>0.3251366120218579</v>
      </c>
      <c r="E206" s="86">
        <v>0.56284153005464477</v>
      </c>
      <c r="F206" s="86">
        <v>0.13934426229508196</v>
      </c>
      <c r="G206" s="86">
        <v>0.45355191256830601</v>
      </c>
    </row>
    <row r="207" spans="2:7" ht="15" thickBot="1">
      <c r="B207" s="35" t="s">
        <v>1228</v>
      </c>
      <c r="C207" s="85">
        <v>0.14754098360655737</v>
      </c>
      <c r="D207" s="85">
        <v>0.27595628415300544</v>
      </c>
      <c r="E207" s="85">
        <v>0.54098360655737709</v>
      </c>
      <c r="F207" s="85">
        <v>0.13661202185792351</v>
      </c>
      <c r="G207" s="85">
        <v>0.43715846994535518</v>
      </c>
    </row>
    <row r="208" spans="2:7" ht="15" thickBot="1">
      <c r="B208" s="35" t="s">
        <v>1229</v>
      </c>
      <c r="C208" s="86">
        <v>0.13387978142076504</v>
      </c>
      <c r="D208" s="86">
        <v>0.25409836065573771</v>
      </c>
      <c r="E208" s="86">
        <v>0.54098360655737709</v>
      </c>
      <c r="F208" s="86">
        <v>0.12841530054644809</v>
      </c>
      <c r="G208" s="86">
        <v>0.43715846994535518</v>
      </c>
    </row>
    <row r="209" spans="2:7" ht="15" thickBot="1">
      <c r="B209" s="35" t="s">
        <v>1230</v>
      </c>
      <c r="C209" s="85">
        <v>0.13661202185792351</v>
      </c>
      <c r="D209" s="85">
        <v>0.24590163934426229</v>
      </c>
      <c r="E209" s="85">
        <v>0.52459016393442626</v>
      </c>
      <c r="F209" s="85">
        <v>0.12841530054644809</v>
      </c>
      <c r="G209" s="85">
        <v>0.44262295081967212</v>
      </c>
    </row>
    <row r="210" spans="2:7" ht="15" thickBot="1">
      <c r="B210" s="35" t="s">
        <v>1231</v>
      </c>
      <c r="C210" s="86">
        <v>0.13387978142076504</v>
      </c>
      <c r="D210" s="86">
        <v>0.22950819672131148</v>
      </c>
      <c r="E210" s="86">
        <v>0.53278688524590168</v>
      </c>
      <c r="F210" s="86">
        <v>0.12568306010928962</v>
      </c>
      <c r="G210" s="86">
        <v>0.43715846994535518</v>
      </c>
    </row>
    <row r="211" spans="2:7" ht="15" thickBot="1">
      <c r="B211" s="35" t="s">
        <v>1051</v>
      </c>
      <c r="C211" s="85">
        <v>0.12841530054644809</v>
      </c>
      <c r="D211" s="85">
        <v>0.2103825136612022</v>
      </c>
      <c r="E211" s="85">
        <v>0.52732240437158473</v>
      </c>
      <c r="F211" s="85">
        <v>0.11748633879781421</v>
      </c>
      <c r="G211" s="85">
        <v>0.43169398907103823</v>
      </c>
    </row>
    <row r="212" spans="2:7" ht="15" thickBot="1">
      <c r="B212" s="35" t="s">
        <v>1232</v>
      </c>
      <c r="C212" s="86">
        <v>0.18579234972677597</v>
      </c>
      <c r="D212" s="86">
        <v>0.29781420765027322</v>
      </c>
      <c r="E212" s="86">
        <v>0.5300546448087432</v>
      </c>
      <c r="F212" s="86">
        <v>0.12568306010928962</v>
      </c>
      <c r="G212" s="86">
        <v>0.43169398907103823</v>
      </c>
    </row>
    <row r="213" spans="2:7" ht="15" thickBot="1">
      <c r="B213" s="35" t="s">
        <v>1233</v>
      </c>
      <c r="C213" s="85">
        <v>0.18852459016393441</v>
      </c>
      <c r="D213" s="85">
        <v>0.27868852459016391</v>
      </c>
      <c r="E213" s="85">
        <v>0.51639344262295084</v>
      </c>
      <c r="F213" s="85">
        <v>0.12021857923497267</v>
      </c>
      <c r="G213" s="85">
        <v>0.42076502732240439</v>
      </c>
    </row>
    <row r="214" spans="2:7" ht="15" thickBot="1">
      <c r="B214" s="35" t="s">
        <v>1234</v>
      </c>
      <c r="C214" s="86">
        <v>0.16120218579234974</v>
      </c>
      <c r="D214" s="86">
        <v>0.22677595628415301</v>
      </c>
      <c r="E214" s="86">
        <v>0.52185792349726778</v>
      </c>
      <c r="F214" s="86">
        <v>0.11748633879781421</v>
      </c>
      <c r="G214" s="86">
        <v>0.43169398907103823</v>
      </c>
    </row>
    <row r="215" spans="2:7" ht="15" thickBot="1">
      <c r="B215" s="35" t="s">
        <v>1235</v>
      </c>
      <c r="C215" s="85">
        <v>0.15300546448087432</v>
      </c>
      <c r="D215" s="85">
        <v>0.21857923497267759</v>
      </c>
      <c r="E215" s="85">
        <v>0.50819672131147542</v>
      </c>
      <c r="F215" s="85">
        <v>0.11748633879781421</v>
      </c>
      <c r="G215" s="85">
        <v>0.42076502732240439</v>
      </c>
    </row>
    <row r="216" spans="2:7" ht="15" thickBot="1">
      <c r="B216" s="35" t="s">
        <v>1236</v>
      </c>
      <c r="C216" s="86">
        <v>0.16666666666666666</v>
      </c>
      <c r="D216" s="86">
        <v>0.2103825136612022</v>
      </c>
      <c r="E216" s="86">
        <v>0.50273224043715847</v>
      </c>
      <c r="F216" s="86">
        <v>0.11202185792349727</v>
      </c>
      <c r="G216" s="86">
        <v>0.39890710382513661</v>
      </c>
    </row>
    <row r="217" spans="2:7" ht="15" thickBot="1">
      <c r="B217" s="35" t="s">
        <v>1052</v>
      </c>
      <c r="C217" s="85">
        <v>0.14207650273224043</v>
      </c>
      <c r="D217" s="85">
        <v>0.17486338797814208</v>
      </c>
      <c r="E217" s="85">
        <v>0.47267759562841533</v>
      </c>
      <c r="F217" s="85">
        <v>0.10928961748633879</v>
      </c>
      <c r="G217" s="85">
        <v>0.37158469945355194</v>
      </c>
    </row>
    <row r="218" spans="2:7" ht="15" thickBot="1">
      <c r="B218" s="35" t="s">
        <v>1237</v>
      </c>
      <c r="C218" s="86">
        <v>0.16393442622950818</v>
      </c>
      <c r="D218" s="86">
        <v>0.19672131147540983</v>
      </c>
      <c r="E218" s="86">
        <v>0.5</v>
      </c>
      <c r="F218" s="86">
        <v>0.11475409836065574</v>
      </c>
      <c r="G218" s="86">
        <v>0.39890710382513661</v>
      </c>
    </row>
    <row r="219" spans="2:7" ht="15" thickBot="1">
      <c r="B219" s="35" t="s">
        <v>1238</v>
      </c>
      <c r="C219" s="85">
        <v>0.14207650273224043</v>
      </c>
      <c r="D219" s="85">
        <v>0.1721311475409836</v>
      </c>
      <c r="E219" s="85">
        <v>0.48633879781420764</v>
      </c>
      <c r="F219" s="85">
        <v>0.12295081967213115</v>
      </c>
      <c r="G219" s="85">
        <v>0.37704918032786883</v>
      </c>
    </row>
    <row r="220" spans="2:7" ht="15" thickBot="1">
      <c r="B220" s="35" t="s">
        <v>1239</v>
      </c>
      <c r="C220" s="86">
        <v>0.10928961748633879</v>
      </c>
      <c r="D220" s="86">
        <v>0.13114754098360656</v>
      </c>
      <c r="E220" s="86">
        <v>0.43715846994535518</v>
      </c>
      <c r="F220" s="86">
        <v>9.2896174863387984E-2</v>
      </c>
      <c r="G220" s="86">
        <v>0.32240437158469948</v>
      </c>
    </row>
    <row r="221" spans="2:7" ht="15" thickBot="1">
      <c r="B221" s="35" t="s">
        <v>1240</v>
      </c>
      <c r="C221" s="85">
        <v>0.10928961748633879</v>
      </c>
      <c r="D221" s="85">
        <v>0.13661202185792351</v>
      </c>
      <c r="E221" s="85">
        <v>0.44262295081967212</v>
      </c>
      <c r="F221" s="85">
        <v>8.1967213114754092E-2</v>
      </c>
      <c r="G221" s="85">
        <v>0.31420765027322406</v>
      </c>
    </row>
    <row r="222" spans="2:7" ht="15" thickBot="1">
      <c r="B222" s="35" t="s">
        <v>1241</v>
      </c>
      <c r="C222" s="86">
        <v>8.1967213114754092E-2</v>
      </c>
      <c r="D222" s="86">
        <v>0.11475409836065574</v>
      </c>
      <c r="E222" s="86">
        <v>0.41803278688524592</v>
      </c>
      <c r="F222" s="86">
        <v>7.3770491803278687E-2</v>
      </c>
      <c r="G222" s="86">
        <v>0.30327868852459017</v>
      </c>
    </row>
    <row r="223" spans="2:7" ht="15" thickBot="1">
      <c r="B223" s="35" t="s">
        <v>1053</v>
      </c>
      <c r="C223" s="85">
        <v>7.3770491803278687E-2</v>
      </c>
      <c r="D223" s="85">
        <v>8.7431693989071038E-2</v>
      </c>
      <c r="E223" s="85">
        <v>0.41256830601092898</v>
      </c>
      <c r="F223" s="85">
        <v>6.5573770491803282E-2</v>
      </c>
      <c r="G223" s="85">
        <v>0.28688524590163933</v>
      </c>
    </row>
    <row r="224" spans="2:7" ht="15" thickBot="1">
      <c r="B224" s="35" t="s">
        <v>1242</v>
      </c>
      <c r="C224" s="86">
        <v>0.13661202185792351</v>
      </c>
      <c r="D224" s="86">
        <v>0.1448087431693989</v>
      </c>
      <c r="E224" s="86">
        <v>0.42349726775956287</v>
      </c>
      <c r="F224" s="86">
        <v>9.2896174863387984E-2</v>
      </c>
      <c r="G224" s="86">
        <v>0.31967213114754101</v>
      </c>
    </row>
    <row r="225" spans="2:7" ht="15" thickBot="1">
      <c r="B225" s="35" t="s">
        <v>1243</v>
      </c>
      <c r="C225" s="85">
        <v>0.13114754098360656</v>
      </c>
      <c r="D225" s="85">
        <v>0.13661202185792351</v>
      </c>
      <c r="E225" s="85">
        <v>0.41256830601092898</v>
      </c>
      <c r="F225" s="85">
        <v>8.1967213114754092E-2</v>
      </c>
      <c r="G225" s="85">
        <v>0.31967213114754101</v>
      </c>
    </row>
    <row r="226" spans="2:7" ht="15" thickBot="1">
      <c r="B226" s="35" t="s">
        <v>1244</v>
      </c>
      <c r="C226" s="86">
        <v>0.11475409836065574</v>
      </c>
      <c r="D226" s="86">
        <v>0.10382513661202186</v>
      </c>
      <c r="E226" s="86">
        <v>0.40163934426229508</v>
      </c>
      <c r="F226" s="86">
        <v>7.650273224043716E-2</v>
      </c>
      <c r="G226" s="86">
        <v>0.31967213114754101</v>
      </c>
    </row>
    <row r="227" spans="2:7" ht="15" thickBot="1">
      <c r="B227" s="35" t="s">
        <v>1245</v>
      </c>
      <c r="C227" s="85">
        <v>9.2896174863387984E-2</v>
      </c>
      <c r="D227" s="85">
        <v>7.3770491803278687E-2</v>
      </c>
      <c r="E227" s="85">
        <v>0.3797814207650273</v>
      </c>
      <c r="F227" s="85">
        <v>7.1038251366120214E-2</v>
      </c>
      <c r="G227" s="85">
        <v>0.2896174863387978</v>
      </c>
    </row>
    <row r="228" spans="2:7" ht="15" thickBot="1">
      <c r="B228" s="35" t="s">
        <v>1246</v>
      </c>
      <c r="C228" s="86">
        <v>8.1967213114754092E-2</v>
      </c>
      <c r="D228" s="86">
        <v>6.8306010928961755E-2</v>
      </c>
      <c r="E228" s="86">
        <v>0.35245901639344263</v>
      </c>
      <c r="F228" s="86">
        <v>7.1038251366120214E-2</v>
      </c>
      <c r="G228" s="86">
        <v>0.25956284153005466</v>
      </c>
    </row>
    <row r="229" spans="2:7" ht="15" thickBot="1">
      <c r="B229" s="35" t="s">
        <v>1054</v>
      </c>
      <c r="C229" s="85">
        <v>3.5519125683060107E-2</v>
      </c>
      <c r="D229" s="85">
        <v>1.912568306010929E-2</v>
      </c>
      <c r="E229" s="85">
        <v>0.31693989071038253</v>
      </c>
      <c r="F229" s="85">
        <v>6.0109289617486336E-2</v>
      </c>
      <c r="G229" s="85">
        <v>0.23224043715846995</v>
      </c>
    </row>
    <row r="230" spans="2:7" ht="15" thickBot="1">
      <c r="B230" s="35" t="s">
        <v>1247</v>
      </c>
      <c r="C230" s="86">
        <v>5.4644808743169397E-2</v>
      </c>
      <c r="D230" s="86">
        <v>2.4590163934426229E-2</v>
      </c>
      <c r="E230" s="86">
        <v>0.33879781420765026</v>
      </c>
      <c r="F230" s="86">
        <v>6.5573770491803282E-2</v>
      </c>
      <c r="G230" s="86">
        <v>0.25956284153005466</v>
      </c>
    </row>
    <row r="231" spans="2:7" ht="15" thickBot="1">
      <c r="B231" s="35" t="s">
        <v>1248</v>
      </c>
      <c r="C231" s="85">
        <v>5.4644808743169397E-2</v>
      </c>
      <c r="D231" s="85">
        <v>1.6393442622950821E-2</v>
      </c>
      <c r="E231" s="85">
        <v>0.31147540983606559</v>
      </c>
      <c r="F231" s="85">
        <v>6.5573770491803282E-2</v>
      </c>
      <c r="G231" s="85">
        <v>0.23770491803278687</v>
      </c>
    </row>
    <row r="232" spans="2:7" ht="15" thickBot="1">
      <c r="B232" s="35" t="s">
        <v>1249</v>
      </c>
      <c r="C232" s="86">
        <v>4.0983606557377046E-2</v>
      </c>
      <c r="D232" s="86">
        <v>5.4644808743169399E-3</v>
      </c>
      <c r="E232" s="86">
        <v>0.30054644808743169</v>
      </c>
      <c r="F232" s="86">
        <v>4.0983606557377046E-2</v>
      </c>
      <c r="G232" s="86">
        <v>0.2103825136612022</v>
      </c>
    </row>
    <row r="233" spans="2:7" ht="15" thickBot="1">
      <c r="B233" s="35" t="s">
        <v>1250</v>
      </c>
      <c r="C233" s="85">
        <v>3.2786885245901641E-2</v>
      </c>
      <c r="D233" s="85">
        <v>0</v>
      </c>
      <c r="E233" s="85">
        <v>0.2896174863387978</v>
      </c>
      <c r="F233" s="85">
        <v>3.0054644808743168E-2</v>
      </c>
      <c r="G233" s="85">
        <v>0.19672131147540983</v>
      </c>
    </row>
    <row r="234" spans="2:7" ht="15" thickBot="1">
      <c r="B234" s="35" t="s">
        <v>1251</v>
      </c>
      <c r="C234" s="86">
        <v>3.5519125683060107E-2</v>
      </c>
      <c r="D234" s="86">
        <v>0</v>
      </c>
      <c r="E234" s="86">
        <v>0.26775956284153007</v>
      </c>
      <c r="F234" s="86">
        <v>2.185792349726776E-2</v>
      </c>
      <c r="G234" s="86">
        <v>0.1721311475409836</v>
      </c>
    </row>
    <row r="235" spans="2:7" ht="15" thickBot="1">
      <c r="B235" s="35" t="s">
        <v>1055</v>
      </c>
      <c r="C235" s="85">
        <v>1.912568306010929E-2</v>
      </c>
      <c r="D235" s="85">
        <v>0</v>
      </c>
      <c r="E235" s="85">
        <v>0.23497267759562843</v>
      </c>
      <c r="F235" s="85">
        <v>2.185792349726776E-2</v>
      </c>
      <c r="G235" s="85">
        <v>0.14207650273224043</v>
      </c>
    </row>
    <row r="236" spans="2:7" ht="15" thickBot="1">
      <c r="B236" s="35" t="s">
        <v>1252</v>
      </c>
      <c r="C236" s="86">
        <v>2.7322404371584699E-2</v>
      </c>
      <c r="D236" s="86">
        <v>5.4644808743169399E-3</v>
      </c>
      <c r="E236" s="86">
        <v>0.24863387978142076</v>
      </c>
      <c r="F236" s="86">
        <v>4.0983606557377046E-2</v>
      </c>
      <c r="G236" s="86">
        <v>0.16120218579234974</v>
      </c>
    </row>
    <row r="237" spans="2:7" ht="15" thickBot="1">
      <c r="B237" s="35" t="s">
        <v>1253</v>
      </c>
      <c r="C237" s="85">
        <v>2.7322404371584699E-2</v>
      </c>
      <c r="D237" s="85">
        <v>0</v>
      </c>
      <c r="E237" s="85">
        <v>0.24863387978142076</v>
      </c>
      <c r="F237" s="85">
        <v>4.3715846994535519E-2</v>
      </c>
      <c r="G237" s="85">
        <v>0.16939890710382513</v>
      </c>
    </row>
    <row r="238" spans="2:7" ht="15" thickBot="1">
      <c r="B238" s="35" t="s">
        <v>1254</v>
      </c>
      <c r="C238" s="86">
        <v>1.912568306010929E-2</v>
      </c>
      <c r="D238" s="86">
        <v>2.7322404371584699E-3</v>
      </c>
      <c r="E238" s="86">
        <v>0.2103825136612022</v>
      </c>
      <c r="F238" s="86">
        <v>4.3715846994535519E-2</v>
      </c>
      <c r="G238" s="86">
        <v>0.15300546448087432</v>
      </c>
    </row>
    <row r="239" spans="2:7" ht="15" thickBot="1">
      <c r="B239" s="35" t="s">
        <v>1255</v>
      </c>
      <c r="C239" s="85">
        <v>1.912568306010929E-2</v>
      </c>
      <c r="D239" s="85">
        <v>0</v>
      </c>
      <c r="E239" s="85">
        <v>0.19945355191256831</v>
      </c>
      <c r="F239" s="85">
        <v>3.825136612021858E-2</v>
      </c>
      <c r="G239" s="85">
        <v>0.13934426229508196</v>
      </c>
    </row>
    <row r="240" spans="2:7" ht="15" thickBot="1">
      <c r="B240" s="35" t="s">
        <v>1256</v>
      </c>
      <c r="C240" s="86">
        <v>1.3661202185792349E-2</v>
      </c>
      <c r="D240" s="86">
        <v>0</v>
      </c>
      <c r="E240" s="86">
        <v>0.18579234972677597</v>
      </c>
      <c r="F240" s="86">
        <v>3.5519125683060107E-2</v>
      </c>
      <c r="G240" s="86">
        <v>0.12568306010928962</v>
      </c>
    </row>
    <row r="241" spans="2:7" ht="15" thickBot="1">
      <c r="B241" s="35" t="s">
        <v>1056</v>
      </c>
      <c r="C241" s="85">
        <v>8.1967213114754103E-3</v>
      </c>
      <c r="D241" s="85">
        <v>0</v>
      </c>
      <c r="E241" s="85">
        <v>0.15573770491803279</v>
      </c>
      <c r="F241" s="85">
        <v>3.0054644808743168E-2</v>
      </c>
      <c r="G241" s="85">
        <v>8.7431693989071038E-2</v>
      </c>
    </row>
    <row r="242" spans="2:7" ht="15" thickBot="1">
      <c r="B242" s="35" t="s">
        <v>1257</v>
      </c>
      <c r="C242" s="86">
        <v>1.3661202185792349E-2</v>
      </c>
      <c r="D242" s="86">
        <v>0</v>
      </c>
      <c r="E242" s="86">
        <v>0.15846994535519127</v>
      </c>
      <c r="F242" s="86">
        <v>3.2786885245901641E-2</v>
      </c>
      <c r="G242" s="86">
        <v>0.11748633879781421</v>
      </c>
    </row>
    <row r="243" spans="2:7" ht="15" thickBot="1">
      <c r="B243" s="35" t="s">
        <v>1258</v>
      </c>
      <c r="C243" s="85">
        <v>1.912568306010929E-2</v>
      </c>
      <c r="D243" s="85">
        <v>0</v>
      </c>
      <c r="E243" s="85">
        <v>0.14207650273224043</v>
      </c>
      <c r="F243" s="85">
        <v>2.7322404371584699E-2</v>
      </c>
      <c r="G243" s="85">
        <v>0.10109289617486339</v>
      </c>
    </row>
    <row r="244" spans="2:7" ht="15" thickBot="1">
      <c r="B244" s="35" t="s">
        <v>1259</v>
      </c>
      <c r="C244" s="86">
        <v>2.185792349726776E-2</v>
      </c>
      <c r="D244" s="86">
        <v>0</v>
      </c>
      <c r="E244" s="86">
        <v>0.14207650273224043</v>
      </c>
      <c r="F244" s="86">
        <v>3.0054644808743168E-2</v>
      </c>
      <c r="G244" s="86">
        <v>9.2896174863387984E-2</v>
      </c>
    </row>
    <row r="245" spans="2:7" ht="15" thickBot="1">
      <c r="B245" s="35" t="s">
        <v>1260</v>
      </c>
      <c r="C245" s="85">
        <v>2.4590163934426229E-2</v>
      </c>
      <c r="D245" s="85">
        <v>0</v>
      </c>
      <c r="E245" s="85">
        <v>0.12295081967213115</v>
      </c>
      <c r="F245" s="85">
        <v>2.185792349726776E-2</v>
      </c>
      <c r="G245" s="85">
        <v>7.650273224043716E-2</v>
      </c>
    </row>
    <row r="246" spans="2:7" ht="15" thickBot="1">
      <c r="B246" s="35" t="s">
        <v>1261</v>
      </c>
      <c r="C246" s="86">
        <v>1.092896174863388E-2</v>
      </c>
      <c r="D246" s="86">
        <v>0</v>
      </c>
      <c r="E246" s="86">
        <v>0.10928961748633879</v>
      </c>
      <c r="F246" s="86">
        <v>2.7322404371584699E-2</v>
      </c>
      <c r="G246" s="86">
        <v>7.9234972677595633E-2</v>
      </c>
    </row>
    <row r="247" spans="2:7" ht="15" thickBot="1">
      <c r="B247" s="35" t="s">
        <v>1057</v>
      </c>
      <c r="C247" s="85">
        <v>5.4644808743169399E-3</v>
      </c>
      <c r="D247" s="85">
        <v>0</v>
      </c>
      <c r="E247" s="85">
        <v>9.5628415300546443E-2</v>
      </c>
      <c r="F247" s="85">
        <v>3.0054644808743168E-2</v>
      </c>
      <c r="G247" s="85">
        <v>6.5573770491803282E-2</v>
      </c>
    </row>
    <row r="248" spans="2:7" ht="15" thickBot="1">
      <c r="B248" s="35" t="s">
        <v>1262</v>
      </c>
      <c r="C248" s="86">
        <v>2.4590163934426229E-2</v>
      </c>
      <c r="D248" s="86">
        <v>0</v>
      </c>
      <c r="E248" s="86">
        <v>0.10109289617486339</v>
      </c>
      <c r="F248" s="86">
        <v>3.0054644808743168E-2</v>
      </c>
      <c r="G248" s="86">
        <v>7.650273224043716E-2</v>
      </c>
    </row>
    <row r="249" spans="2:7" ht="15" thickBot="1">
      <c r="B249" s="35" t="s">
        <v>1263</v>
      </c>
      <c r="C249" s="85">
        <v>1.912568306010929E-2</v>
      </c>
      <c r="D249" s="85">
        <v>0</v>
      </c>
      <c r="E249" s="85">
        <v>0.10109289617486339</v>
      </c>
      <c r="F249" s="85">
        <v>2.7322404371584699E-2</v>
      </c>
      <c r="G249" s="85">
        <v>7.1038251366120214E-2</v>
      </c>
    </row>
    <row r="250" spans="2:7" ht="15" thickBot="1">
      <c r="B250" s="35" t="s">
        <v>1264</v>
      </c>
      <c r="C250" s="86">
        <v>1.092896174863388E-2</v>
      </c>
      <c r="D250" s="86">
        <v>0</v>
      </c>
      <c r="E250" s="86">
        <v>9.0163934426229511E-2</v>
      </c>
      <c r="F250" s="86">
        <v>2.7322404371584699E-2</v>
      </c>
      <c r="G250" s="86">
        <v>5.1912568306010931E-2</v>
      </c>
    </row>
    <row r="251" spans="2:7" ht="15" thickBot="1">
      <c r="B251" s="35" t="s">
        <v>1265</v>
      </c>
      <c r="C251" s="85">
        <v>1.912568306010929E-2</v>
      </c>
      <c r="D251" s="85">
        <v>0</v>
      </c>
      <c r="E251" s="85">
        <v>8.4699453551912565E-2</v>
      </c>
      <c r="F251" s="85">
        <v>2.4590163934426229E-2</v>
      </c>
      <c r="G251" s="85">
        <v>5.737704918032787E-2</v>
      </c>
    </row>
    <row r="252" spans="2:7" ht="15" thickBot="1">
      <c r="B252" s="35" t="s">
        <v>1266</v>
      </c>
      <c r="C252" s="86">
        <v>1.6393442622950821E-2</v>
      </c>
      <c r="D252" s="86">
        <v>0</v>
      </c>
      <c r="E252" s="86">
        <v>6.2841530054644809E-2</v>
      </c>
      <c r="F252" s="86">
        <v>1.3661202185792349E-2</v>
      </c>
      <c r="G252" s="86">
        <v>4.6448087431693992E-2</v>
      </c>
    </row>
    <row r="253" spans="2:7" ht="15" thickBot="1">
      <c r="B253" s="35" t="s">
        <v>1058</v>
      </c>
      <c r="C253" s="85">
        <v>1.092896174863388E-2</v>
      </c>
      <c r="D253" s="85">
        <v>0</v>
      </c>
      <c r="E253" s="85">
        <v>5.737704918032787E-2</v>
      </c>
      <c r="F253" s="85">
        <v>1.092896174863388E-2</v>
      </c>
      <c r="G253" s="85">
        <v>3.0054644808743168E-2</v>
      </c>
    </row>
    <row r="254" spans="2:7" ht="15" thickBot="1">
      <c r="B254" s="35" t="s">
        <v>1267</v>
      </c>
      <c r="C254" s="86">
        <v>1.3661202185792349E-2</v>
      </c>
      <c r="D254" s="86">
        <v>0</v>
      </c>
      <c r="E254" s="86">
        <v>6.2841530054644809E-2</v>
      </c>
      <c r="F254" s="86">
        <v>1.6393442622950821E-2</v>
      </c>
      <c r="G254" s="86">
        <v>4.0983606557377046E-2</v>
      </c>
    </row>
    <row r="255" spans="2:7" ht="15" thickBot="1">
      <c r="B255" s="35" t="s">
        <v>1268</v>
      </c>
      <c r="C255" s="85">
        <v>1.3661202185792349E-2</v>
      </c>
      <c r="D255" s="85">
        <v>0</v>
      </c>
      <c r="E255" s="85">
        <v>5.4644808743169397E-2</v>
      </c>
      <c r="F255" s="85">
        <v>2.185792349726776E-2</v>
      </c>
      <c r="G255" s="85">
        <v>3.5519125683060107E-2</v>
      </c>
    </row>
    <row r="256" spans="2:7" ht="15" thickBot="1">
      <c r="B256" s="35" t="s">
        <v>1269</v>
      </c>
      <c r="C256" s="86">
        <v>1.092896174863388E-2</v>
      </c>
      <c r="D256" s="86">
        <v>0</v>
      </c>
      <c r="E256" s="86">
        <v>6.0109289617486336E-2</v>
      </c>
      <c r="F256" s="86">
        <v>1.6393442622950821E-2</v>
      </c>
      <c r="G256" s="86">
        <v>3.825136612021858E-2</v>
      </c>
    </row>
    <row r="257" spans="2:7" ht="15" thickBot="1">
      <c r="B257" s="35" t="s">
        <v>1270</v>
      </c>
      <c r="C257" s="85">
        <v>1.092896174863388E-2</v>
      </c>
      <c r="D257" s="85">
        <v>0</v>
      </c>
      <c r="E257" s="85">
        <v>5.737704918032787E-2</v>
      </c>
      <c r="F257" s="85">
        <v>1.092896174863388E-2</v>
      </c>
      <c r="G257" s="85">
        <v>3.825136612021858E-2</v>
      </c>
    </row>
    <row r="258" spans="2:7" ht="15" thickBot="1">
      <c r="B258" s="35" t="s">
        <v>1271</v>
      </c>
      <c r="C258" s="86">
        <v>1.3661202185792349E-2</v>
      </c>
      <c r="D258" s="86">
        <v>0</v>
      </c>
      <c r="E258" s="86">
        <v>4.9180327868852458E-2</v>
      </c>
      <c r="F258" s="86">
        <v>1.6393442622950821E-2</v>
      </c>
      <c r="G258" s="86">
        <v>3.5519125683060107E-2</v>
      </c>
    </row>
    <row r="259" spans="2:7" ht="15" thickBot="1">
      <c r="B259" s="35" t="s">
        <v>1059</v>
      </c>
      <c r="C259" s="85">
        <v>8.1967213114754103E-3</v>
      </c>
      <c r="D259" s="85">
        <v>0</v>
      </c>
      <c r="E259" s="85">
        <v>4.0983606557377046E-2</v>
      </c>
      <c r="F259" s="85">
        <v>1.912568306010929E-2</v>
      </c>
      <c r="G259" s="85">
        <v>2.185792349726776E-2</v>
      </c>
    </row>
    <row r="260" spans="2:7" ht="15" thickBot="1">
      <c r="B260" s="35" t="s">
        <v>1272</v>
      </c>
      <c r="C260" s="86">
        <v>8.1967213114754103E-3</v>
      </c>
      <c r="D260" s="86">
        <v>0</v>
      </c>
      <c r="E260" s="86">
        <v>4.6448087431693992E-2</v>
      </c>
      <c r="F260" s="86">
        <v>1.3661202185792349E-2</v>
      </c>
      <c r="G260" s="86">
        <v>2.185792349726776E-2</v>
      </c>
    </row>
    <row r="261" spans="2:7" ht="15" thickBot="1">
      <c r="B261" s="35" t="s">
        <v>1273</v>
      </c>
      <c r="C261" s="85">
        <v>1.3661202185792349E-2</v>
      </c>
      <c r="D261" s="85">
        <v>0</v>
      </c>
      <c r="E261" s="85">
        <v>3.825136612021858E-2</v>
      </c>
      <c r="F261" s="85">
        <v>1.3661202185792349E-2</v>
      </c>
      <c r="G261" s="85">
        <v>2.185792349726776E-2</v>
      </c>
    </row>
    <row r="262" spans="2:7" ht="15" thickBot="1">
      <c r="B262" s="35" t="s">
        <v>1274</v>
      </c>
      <c r="C262" s="86">
        <v>1.092896174863388E-2</v>
      </c>
      <c r="D262" s="86">
        <v>0</v>
      </c>
      <c r="E262" s="86">
        <v>3.5519125683060107E-2</v>
      </c>
      <c r="F262" s="86">
        <v>1.6393442622950821E-2</v>
      </c>
      <c r="G262" s="86">
        <v>1.912568306010929E-2</v>
      </c>
    </row>
    <row r="263" spans="2:7" ht="15" thickBot="1">
      <c r="B263" s="35" t="s">
        <v>1275</v>
      </c>
      <c r="C263" s="85">
        <v>2.7322404371584699E-3</v>
      </c>
      <c r="D263" s="85">
        <v>0</v>
      </c>
      <c r="E263" s="85">
        <v>3.5519125683060107E-2</v>
      </c>
      <c r="F263" s="85">
        <v>1.912568306010929E-2</v>
      </c>
      <c r="G263" s="85">
        <v>1.912568306010929E-2</v>
      </c>
    </row>
    <row r="264" spans="2:7" ht="15" thickBot="1">
      <c r="B264" s="35" t="s">
        <v>1276</v>
      </c>
      <c r="C264" s="86">
        <v>8.1967213114754103E-3</v>
      </c>
      <c r="D264" s="86">
        <v>0</v>
      </c>
      <c r="E264" s="86">
        <v>3.5519125683060107E-2</v>
      </c>
      <c r="F264" s="86">
        <v>1.6393442622950821E-2</v>
      </c>
      <c r="G264" s="86">
        <v>2.185792349726776E-2</v>
      </c>
    </row>
    <row r="265" spans="2:7" ht="15" thickBot="1">
      <c r="B265" s="35" t="s">
        <v>1060</v>
      </c>
      <c r="C265" s="85">
        <v>5.4644808743169399E-3</v>
      </c>
      <c r="D265" s="85">
        <v>0</v>
      </c>
      <c r="E265" s="85">
        <v>3.5519125683060107E-2</v>
      </c>
      <c r="F265" s="85">
        <v>1.3661202185792349E-2</v>
      </c>
      <c r="G265" s="85">
        <v>2.185792349726776E-2</v>
      </c>
    </row>
    <row r="266" spans="2:7" ht="15" thickBot="1">
      <c r="B266" s="35" t="s">
        <v>1277</v>
      </c>
      <c r="C266" s="86">
        <v>8.1967213114754103E-3</v>
      </c>
      <c r="D266" s="86">
        <v>0</v>
      </c>
      <c r="E266" s="86">
        <v>3.0054644808743168E-2</v>
      </c>
      <c r="F266" s="86">
        <v>1.3661202185792349E-2</v>
      </c>
      <c r="G266" s="86">
        <v>1.6393442622950821E-2</v>
      </c>
    </row>
    <row r="267" spans="2:7" ht="15" thickBot="1">
      <c r="B267" s="35" t="s">
        <v>1278</v>
      </c>
      <c r="C267" s="85">
        <v>5.4644808743169399E-3</v>
      </c>
      <c r="D267" s="85">
        <v>0</v>
      </c>
      <c r="E267" s="85">
        <v>3.2786885245901641E-2</v>
      </c>
      <c r="F267" s="85">
        <v>1.3661202185792349E-2</v>
      </c>
      <c r="G267" s="85">
        <v>2.185792349726776E-2</v>
      </c>
    </row>
    <row r="268" spans="2:7" ht="15" thickBot="1">
      <c r="B268" s="35" t="s">
        <v>1279</v>
      </c>
      <c r="C268" s="86">
        <v>2.7322404371584699E-3</v>
      </c>
      <c r="D268" s="86">
        <v>0</v>
      </c>
      <c r="E268" s="86">
        <v>2.7322404371584699E-2</v>
      </c>
      <c r="F268" s="86">
        <v>1.092896174863388E-2</v>
      </c>
      <c r="G268" s="86">
        <v>1.6393442622950821E-2</v>
      </c>
    </row>
    <row r="269" spans="2:7" ht="15" thickBot="1">
      <c r="B269" s="35" t="s">
        <v>1280</v>
      </c>
      <c r="C269" s="85">
        <v>2.7322404371584699E-3</v>
      </c>
      <c r="D269" s="85">
        <v>0</v>
      </c>
      <c r="E269" s="85">
        <v>3.0054644808743168E-2</v>
      </c>
      <c r="F269" s="85">
        <v>8.1967213114754103E-3</v>
      </c>
      <c r="G269" s="85">
        <v>2.4590163934426229E-2</v>
      </c>
    </row>
    <row r="270" spans="2:7" ht="15" thickBot="1">
      <c r="B270" s="35" t="s">
        <v>1281</v>
      </c>
      <c r="C270" s="86">
        <v>5.4644808743169399E-3</v>
      </c>
      <c r="D270" s="86">
        <v>0</v>
      </c>
      <c r="E270" s="86">
        <v>3.2786885245901641E-2</v>
      </c>
      <c r="F270" s="86">
        <v>8.1967213114754103E-3</v>
      </c>
      <c r="G270" s="86">
        <v>2.4590163934426229E-2</v>
      </c>
    </row>
    <row r="271" spans="2:7" ht="15" thickBot="1">
      <c r="B271" s="35" t="s">
        <v>1061</v>
      </c>
      <c r="C271" s="85">
        <v>5.4644808743169399E-3</v>
      </c>
      <c r="D271" s="85">
        <v>0</v>
      </c>
      <c r="E271" s="85">
        <v>3.5519125683060107E-2</v>
      </c>
      <c r="F271" s="85">
        <v>5.4644808743169399E-3</v>
      </c>
      <c r="G271" s="85">
        <v>2.4590163934426229E-2</v>
      </c>
    </row>
    <row r="272" spans="2:7" ht="15" thickBot="1">
      <c r="B272" s="35" t="s">
        <v>1282</v>
      </c>
      <c r="C272" s="86">
        <v>5.4644808743169399E-3</v>
      </c>
      <c r="D272" s="86">
        <v>0</v>
      </c>
      <c r="E272" s="86">
        <v>3.5519125683060107E-2</v>
      </c>
      <c r="F272" s="86">
        <v>5.4644808743169399E-3</v>
      </c>
      <c r="G272" s="86">
        <v>1.6393442622950821E-2</v>
      </c>
    </row>
    <row r="273" spans="2:7" ht="15" thickBot="1">
      <c r="B273" s="35" t="s">
        <v>1283</v>
      </c>
      <c r="C273" s="85">
        <v>2.7322404371584699E-3</v>
      </c>
      <c r="D273" s="85">
        <v>0</v>
      </c>
      <c r="E273" s="85">
        <v>3.0054644808743168E-2</v>
      </c>
      <c r="F273" s="85">
        <v>8.1967213114754103E-3</v>
      </c>
      <c r="G273" s="85">
        <v>1.6393442622950821E-2</v>
      </c>
    </row>
    <row r="274" spans="2:7" ht="15" thickBot="1">
      <c r="B274" s="35" t="s">
        <v>1284</v>
      </c>
      <c r="C274" s="86">
        <v>2.7322404371584699E-3</v>
      </c>
      <c r="D274" s="86">
        <v>0</v>
      </c>
      <c r="E274" s="86">
        <v>2.7322404371584699E-2</v>
      </c>
      <c r="F274" s="86">
        <v>1.3661202185792349E-2</v>
      </c>
      <c r="G274" s="86">
        <v>1.912568306010929E-2</v>
      </c>
    </row>
    <row r="275" spans="2:7" ht="15" thickBot="1">
      <c r="B275" s="35" t="s">
        <v>1285</v>
      </c>
      <c r="C275" s="85">
        <v>2.7322404371584699E-3</v>
      </c>
      <c r="D275" s="85">
        <v>0</v>
      </c>
      <c r="E275" s="85">
        <v>3.2786885245901641E-2</v>
      </c>
      <c r="F275" s="85">
        <v>1.092896174863388E-2</v>
      </c>
      <c r="G275" s="85">
        <v>1.912568306010929E-2</v>
      </c>
    </row>
    <row r="276" spans="2:7" ht="15" thickBot="1">
      <c r="B276" s="35" t="s">
        <v>1286</v>
      </c>
      <c r="C276" s="86">
        <v>2.7322404371584699E-3</v>
      </c>
      <c r="D276" s="86">
        <v>0</v>
      </c>
      <c r="E276" s="86">
        <v>3.5519125683060107E-2</v>
      </c>
      <c r="F276" s="86">
        <v>1.092896174863388E-2</v>
      </c>
      <c r="G276" s="86">
        <v>2.185792349726776E-2</v>
      </c>
    </row>
    <row r="277" spans="2:7" ht="15" thickBot="1">
      <c r="B277" s="35" t="s">
        <v>1062</v>
      </c>
      <c r="C277" s="85">
        <v>2.7322404371584699E-3</v>
      </c>
      <c r="D277" s="85">
        <v>0</v>
      </c>
      <c r="E277" s="85">
        <v>3.825136612021858E-2</v>
      </c>
      <c r="F277" s="85">
        <v>1.3661202185792349E-2</v>
      </c>
      <c r="G277" s="85">
        <v>2.185792349726776E-2</v>
      </c>
    </row>
    <row r="278" spans="2:7" ht="15" thickBot="1">
      <c r="B278" s="35" t="s">
        <v>1287</v>
      </c>
      <c r="C278" s="86">
        <v>2.7322404371584699E-3</v>
      </c>
      <c r="D278" s="86">
        <v>0</v>
      </c>
      <c r="E278" s="86">
        <v>3.2786885245901641E-2</v>
      </c>
      <c r="F278" s="86">
        <v>1.912568306010929E-2</v>
      </c>
      <c r="G278" s="86">
        <v>2.185792349726776E-2</v>
      </c>
    </row>
    <row r="279" spans="2:7" ht="15" thickBot="1">
      <c r="B279" s="35" t="s">
        <v>1288</v>
      </c>
      <c r="C279" s="85">
        <v>0</v>
      </c>
      <c r="D279" s="85">
        <v>0</v>
      </c>
      <c r="E279" s="85">
        <v>3.825136612021858E-2</v>
      </c>
      <c r="F279" s="85">
        <v>1.912568306010929E-2</v>
      </c>
      <c r="G279" s="85">
        <v>2.4590163934426229E-2</v>
      </c>
    </row>
    <row r="280" spans="2:7" ht="15" thickBot="1">
      <c r="B280" s="35" t="s">
        <v>1289</v>
      </c>
      <c r="C280" s="86">
        <v>0</v>
      </c>
      <c r="D280" s="86">
        <v>0</v>
      </c>
      <c r="E280" s="86">
        <v>3.825136612021858E-2</v>
      </c>
      <c r="F280" s="86">
        <v>1.6393442622950821E-2</v>
      </c>
      <c r="G280" s="86">
        <v>1.912568306010929E-2</v>
      </c>
    </row>
    <row r="281" spans="2:7" ht="15" thickBot="1">
      <c r="B281" s="35" t="s">
        <v>1290</v>
      </c>
      <c r="C281" s="85">
        <v>2.7322404371584699E-3</v>
      </c>
      <c r="D281" s="85">
        <v>0</v>
      </c>
      <c r="E281" s="85">
        <v>3.825136612021858E-2</v>
      </c>
      <c r="F281" s="85">
        <v>1.912568306010929E-2</v>
      </c>
      <c r="G281" s="85">
        <v>2.4590163934426229E-2</v>
      </c>
    </row>
    <row r="282" spans="2:7" ht="15" thickBot="1">
      <c r="B282" s="35" t="s">
        <v>1291</v>
      </c>
      <c r="C282" s="86">
        <v>0</v>
      </c>
      <c r="D282" s="86">
        <v>0</v>
      </c>
      <c r="E282" s="86">
        <v>4.0983606557377046E-2</v>
      </c>
      <c r="F282" s="86">
        <v>1.912568306010929E-2</v>
      </c>
      <c r="G282" s="86">
        <v>2.4590163934426229E-2</v>
      </c>
    </row>
    <row r="283" spans="2:7" ht="15" thickBot="1">
      <c r="B283" s="35" t="s">
        <v>1063</v>
      </c>
      <c r="C283" s="85">
        <v>5.4644808743169399E-3</v>
      </c>
      <c r="D283" s="85">
        <v>0</v>
      </c>
      <c r="E283" s="85">
        <v>4.0983606557377046E-2</v>
      </c>
      <c r="F283" s="85">
        <v>2.4590163934426229E-2</v>
      </c>
      <c r="G283" s="85">
        <v>3.0054644808743168E-2</v>
      </c>
    </row>
    <row r="284" spans="2:7" ht="15" thickBot="1">
      <c r="B284" s="35" t="s">
        <v>1292</v>
      </c>
      <c r="C284" s="86">
        <v>0</v>
      </c>
      <c r="D284" s="86">
        <v>0</v>
      </c>
      <c r="E284" s="86">
        <v>4.3715846994535519E-2</v>
      </c>
      <c r="F284" s="86">
        <v>2.185792349726776E-2</v>
      </c>
      <c r="G284" s="86">
        <v>2.7322404371584699E-2</v>
      </c>
    </row>
    <row r="285" spans="2:7" ht="15" thickBot="1">
      <c r="B285" s="35" t="s">
        <v>1293</v>
      </c>
      <c r="C285" s="85">
        <v>0</v>
      </c>
      <c r="D285" s="85">
        <v>0</v>
      </c>
      <c r="E285" s="85">
        <v>4.6448087431693992E-2</v>
      </c>
      <c r="F285" s="85">
        <v>1.912568306010929E-2</v>
      </c>
      <c r="G285" s="85">
        <v>2.7322404371584699E-2</v>
      </c>
    </row>
    <row r="286" spans="2:7" ht="15" thickBot="1">
      <c r="B286" s="35" t="s">
        <v>1294</v>
      </c>
      <c r="C286" s="86">
        <v>0</v>
      </c>
      <c r="D286" s="86">
        <v>0</v>
      </c>
      <c r="E286" s="86">
        <v>4.3715846994535519E-2</v>
      </c>
      <c r="F286" s="86">
        <v>1.912568306010929E-2</v>
      </c>
      <c r="G286" s="86">
        <v>3.2786885245901641E-2</v>
      </c>
    </row>
    <row r="287" spans="2:7" ht="15" thickBot="1">
      <c r="B287" s="35" t="s">
        <v>1295</v>
      </c>
      <c r="C287" s="85">
        <v>2.7322404371584699E-3</v>
      </c>
      <c r="D287" s="85">
        <v>0</v>
      </c>
      <c r="E287" s="85">
        <v>4.9180327868852458E-2</v>
      </c>
      <c r="F287" s="85">
        <v>1.6393442622950821E-2</v>
      </c>
      <c r="G287" s="85">
        <v>3.0054644808743168E-2</v>
      </c>
    </row>
    <row r="288" spans="2:7" ht="15" thickBot="1">
      <c r="B288" s="35" t="s">
        <v>1296</v>
      </c>
      <c r="C288" s="86">
        <v>2.7322404371584699E-3</v>
      </c>
      <c r="D288" s="86">
        <v>0</v>
      </c>
      <c r="E288" s="86">
        <v>4.9180327868852458E-2</v>
      </c>
      <c r="F288" s="86">
        <v>1.6393442622950821E-2</v>
      </c>
      <c r="G288" s="86">
        <v>3.0054644808743168E-2</v>
      </c>
    </row>
    <row r="289" spans="2:7" ht="15" thickBot="1">
      <c r="B289" s="35" t="s">
        <v>1064</v>
      </c>
      <c r="C289" s="85">
        <v>2.7322404371584699E-3</v>
      </c>
      <c r="D289" s="85">
        <v>0</v>
      </c>
      <c r="E289" s="85">
        <v>4.6448087431693992E-2</v>
      </c>
      <c r="F289" s="85">
        <v>1.3661202185792349E-2</v>
      </c>
      <c r="G289" s="85">
        <v>3.0054644808743168E-2</v>
      </c>
    </row>
    <row r="290" spans="2:7" ht="15" thickBot="1">
      <c r="B290" s="35" t="s">
        <v>1297</v>
      </c>
      <c r="C290" s="86">
        <v>2.7322404371584699E-3</v>
      </c>
      <c r="D290" s="86">
        <v>0</v>
      </c>
      <c r="E290" s="86">
        <v>4.3715846994535519E-2</v>
      </c>
      <c r="F290" s="86">
        <v>1.3661202185792349E-2</v>
      </c>
      <c r="G290" s="86">
        <v>2.4590163934426229E-2</v>
      </c>
    </row>
    <row r="291" spans="2:7" ht="15" thickBot="1">
      <c r="B291" s="35" t="s">
        <v>1298</v>
      </c>
      <c r="C291" s="85">
        <v>0</v>
      </c>
      <c r="D291" s="85">
        <v>0</v>
      </c>
      <c r="E291" s="85">
        <v>4.9180327868852458E-2</v>
      </c>
      <c r="F291" s="85">
        <v>2.185792349726776E-2</v>
      </c>
      <c r="G291" s="85">
        <v>3.2786885245901641E-2</v>
      </c>
    </row>
    <row r="292" spans="2:7" ht="15" thickBot="1">
      <c r="B292" s="35" t="s">
        <v>1299</v>
      </c>
      <c r="C292" s="86">
        <v>0</v>
      </c>
      <c r="D292" s="86">
        <v>0</v>
      </c>
      <c r="E292" s="86">
        <v>5.4644808743169397E-2</v>
      </c>
      <c r="F292" s="86">
        <v>2.185792349726776E-2</v>
      </c>
      <c r="G292" s="86">
        <v>4.0983606557377046E-2</v>
      </c>
    </row>
    <row r="293" spans="2:7" ht="15" thickBot="1">
      <c r="B293" s="35" t="s">
        <v>1300</v>
      </c>
      <c r="C293" s="85">
        <v>2.7322404371584699E-3</v>
      </c>
      <c r="D293" s="85">
        <v>0</v>
      </c>
      <c r="E293" s="85">
        <v>5.1912568306010931E-2</v>
      </c>
      <c r="F293" s="85">
        <v>1.6393442622950821E-2</v>
      </c>
      <c r="G293" s="85">
        <v>3.825136612021858E-2</v>
      </c>
    </row>
    <row r="294" spans="2:7" ht="15" thickBot="1">
      <c r="B294" s="35" t="s">
        <v>1301</v>
      </c>
      <c r="C294" s="86">
        <v>0</v>
      </c>
      <c r="D294" s="86">
        <v>0</v>
      </c>
      <c r="E294" s="86">
        <v>5.4644808743169397E-2</v>
      </c>
      <c r="F294" s="86">
        <v>2.185792349726776E-2</v>
      </c>
      <c r="G294" s="86">
        <v>4.3715846994535519E-2</v>
      </c>
    </row>
    <row r="295" spans="2:7" ht="15" thickBot="1">
      <c r="B295" s="35" t="s">
        <v>1065</v>
      </c>
      <c r="C295" s="85">
        <v>5.4644808743169399E-3</v>
      </c>
      <c r="D295" s="85">
        <v>0</v>
      </c>
      <c r="E295" s="85">
        <v>6.2841530054644809E-2</v>
      </c>
      <c r="F295" s="85">
        <v>2.185792349726776E-2</v>
      </c>
      <c r="G295" s="85">
        <v>4.3715846994535519E-2</v>
      </c>
    </row>
    <row r="296" spans="2:7" ht="15" thickBot="1">
      <c r="B296" s="35" t="s">
        <v>1302</v>
      </c>
      <c r="C296" s="86">
        <v>0</v>
      </c>
      <c r="D296" s="86">
        <v>0</v>
      </c>
      <c r="E296" s="86">
        <v>5.4644808743169397E-2</v>
      </c>
      <c r="F296" s="86">
        <v>1.912568306010929E-2</v>
      </c>
      <c r="G296" s="86">
        <v>3.825136612021858E-2</v>
      </c>
    </row>
    <row r="297" spans="2:7" ht="15" thickBot="1">
      <c r="B297" s="35" t="s">
        <v>1303</v>
      </c>
      <c r="C297" s="85">
        <v>0</v>
      </c>
      <c r="D297" s="85">
        <v>0</v>
      </c>
      <c r="E297" s="85">
        <v>5.1912568306010931E-2</v>
      </c>
      <c r="F297" s="85">
        <v>2.4590163934426229E-2</v>
      </c>
      <c r="G297" s="85">
        <v>3.825136612021858E-2</v>
      </c>
    </row>
    <row r="298" spans="2:7" ht="15" thickBot="1">
      <c r="B298" s="35" t="s">
        <v>1304</v>
      </c>
      <c r="C298" s="86">
        <v>0</v>
      </c>
      <c r="D298" s="86">
        <v>0</v>
      </c>
      <c r="E298" s="86">
        <v>4.3715846994535519E-2</v>
      </c>
      <c r="F298" s="86">
        <v>1.6393442622950821E-2</v>
      </c>
      <c r="G298" s="86">
        <v>3.2786885245901641E-2</v>
      </c>
    </row>
    <row r="299" spans="2:7" ht="15" thickBot="1">
      <c r="B299" s="35" t="s">
        <v>1305</v>
      </c>
      <c r="C299" s="85">
        <v>0</v>
      </c>
      <c r="D299" s="85">
        <v>0</v>
      </c>
      <c r="E299" s="85">
        <v>6.0109289617486336E-2</v>
      </c>
      <c r="F299" s="85">
        <v>2.7322404371584699E-2</v>
      </c>
      <c r="G299" s="85">
        <v>5.1912568306010931E-2</v>
      </c>
    </row>
    <row r="300" spans="2:7" ht="15" thickBot="1">
      <c r="B300" s="35" t="s">
        <v>1306</v>
      </c>
      <c r="C300" s="86">
        <v>0</v>
      </c>
      <c r="D300" s="86">
        <v>0</v>
      </c>
      <c r="E300" s="86">
        <v>4.6448087431693992E-2</v>
      </c>
      <c r="F300" s="86">
        <v>1.912568306010929E-2</v>
      </c>
      <c r="G300" s="86">
        <v>4.0983606557377046E-2</v>
      </c>
    </row>
    <row r="301" spans="2:7" ht="15" thickBot="1">
      <c r="B301" s="35" t="s">
        <v>1066</v>
      </c>
      <c r="C301" s="85">
        <v>0</v>
      </c>
      <c r="D301" s="85">
        <v>0</v>
      </c>
      <c r="E301" s="85">
        <v>5.1912568306010931E-2</v>
      </c>
      <c r="F301" s="85">
        <v>1.912568306010929E-2</v>
      </c>
      <c r="G301" s="85">
        <v>4.0983606557377046E-2</v>
      </c>
    </row>
    <row r="302" spans="2:7" ht="15" thickBot="1">
      <c r="B302" s="35" t="s">
        <v>1307</v>
      </c>
      <c r="C302" s="86">
        <v>0</v>
      </c>
      <c r="D302" s="86">
        <v>0</v>
      </c>
      <c r="E302" s="86">
        <v>5.1912568306010931E-2</v>
      </c>
      <c r="F302" s="86">
        <v>2.185792349726776E-2</v>
      </c>
      <c r="G302" s="86">
        <v>4.0983606557377046E-2</v>
      </c>
    </row>
    <row r="303" spans="2:7" ht="15" thickBot="1">
      <c r="B303" s="35" t="s">
        <v>1308</v>
      </c>
      <c r="C303" s="85">
        <v>0</v>
      </c>
      <c r="D303" s="85">
        <v>0</v>
      </c>
      <c r="E303" s="85">
        <v>5.1912568306010931E-2</v>
      </c>
      <c r="F303" s="85">
        <v>1.912568306010929E-2</v>
      </c>
      <c r="G303" s="85">
        <v>4.3715846994535519E-2</v>
      </c>
    </row>
    <row r="304" spans="2:7" ht="15" thickBot="1">
      <c r="B304" s="35" t="s">
        <v>1309</v>
      </c>
      <c r="C304" s="86">
        <v>0</v>
      </c>
      <c r="D304" s="86">
        <v>0</v>
      </c>
      <c r="E304" s="86">
        <v>5.737704918032787E-2</v>
      </c>
      <c r="F304" s="86">
        <v>2.185792349726776E-2</v>
      </c>
      <c r="G304" s="86">
        <v>4.9180327868852458E-2</v>
      </c>
    </row>
    <row r="305" spans="2:7" ht="15" thickBot="1">
      <c r="B305" s="35" t="s">
        <v>1310</v>
      </c>
      <c r="C305" s="85">
        <v>0</v>
      </c>
      <c r="D305" s="85">
        <v>0</v>
      </c>
      <c r="E305" s="85">
        <v>5.4644808743169397E-2</v>
      </c>
      <c r="F305" s="85">
        <v>1.912568306010929E-2</v>
      </c>
      <c r="G305" s="85">
        <v>4.0983606557377046E-2</v>
      </c>
    </row>
    <row r="306" spans="2:7" ht="15" thickBot="1">
      <c r="B306" s="35" t="s">
        <v>1311</v>
      </c>
      <c r="C306" s="86">
        <v>2.7322404371584699E-3</v>
      </c>
      <c r="D306" s="86">
        <v>0</v>
      </c>
      <c r="E306" s="86">
        <v>5.4644808743169397E-2</v>
      </c>
      <c r="F306" s="86">
        <v>2.4590163934426229E-2</v>
      </c>
      <c r="G306" s="86">
        <v>4.6448087431693992E-2</v>
      </c>
    </row>
    <row r="307" spans="2:7" ht="15" thickBot="1">
      <c r="B307" s="35" t="s">
        <v>1067</v>
      </c>
      <c r="C307" s="85">
        <v>0</v>
      </c>
      <c r="D307" s="85">
        <v>0</v>
      </c>
      <c r="E307" s="85">
        <v>6.2841530054644809E-2</v>
      </c>
      <c r="F307" s="85">
        <v>2.185792349726776E-2</v>
      </c>
      <c r="G307" s="85">
        <v>4.9180327868852458E-2</v>
      </c>
    </row>
    <row r="308" spans="2:7" ht="15" thickBot="1">
      <c r="B308" s="35" t="s">
        <v>1312</v>
      </c>
      <c r="C308" s="86">
        <v>0</v>
      </c>
      <c r="D308" s="86">
        <v>0</v>
      </c>
      <c r="E308" s="86">
        <v>5.4644808743169397E-2</v>
      </c>
      <c r="F308" s="86">
        <v>2.185792349726776E-2</v>
      </c>
      <c r="G308" s="86">
        <v>4.0983606557377046E-2</v>
      </c>
    </row>
    <row r="309" spans="2:7" ht="15" thickBot="1">
      <c r="B309" s="35" t="s">
        <v>1313</v>
      </c>
      <c r="C309" s="85">
        <v>0</v>
      </c>
      <c r="D309" s="85">
        <v>0</v>
      </c>
      <c r="E309" s="85">
        <v>4.9180327868852458E-2</v>
      </c>
      <c r="F309" s="85">
        <v>1.912568306010929E-2</v>
      </c>
      <c r="G309" s="85">
        <v>2.7322404371584699E-2</v>
      </c>
    </row>
    <row r="310" spans="2:7" ht="15" thickBot="1">
      <c r="B310" s="35" t="s">
        <v>1314</v>
      </c>
      <c r="C310" s="86">
        <v>2.7322404371584699E-3</v>
      </c>
      <c r="D310" s="86">
        <v>0</v>
      </c>
      <c r="E310" s="86">
        <v>5.4644808743169397E-2</v>
      </c>
      <c r="F310" s="86">
        <v>2.4590163934426229E-2</v>
      </c>
      <c r="G310" s="86">
        <v>2.7322404371584699E-2</v>
      </c>
    </row>
    <row r="311" spans="2:7" ht="15" thickBot="1">
      <c r="B311" s="35" t="s">
        <v>1315</v>
      </c>
      <c r="C311" s="85">
        <v>2.7322404371584699E-3</v>
      </c>
      <c r="D311" s="85">
        <v>0</v>
      </c>
      <c r="E311" s="85">
        <v>5.737704918032787E-2</v>
      </c>
      <c r="F311" s="85">
        <v>2.4590163934426229E-2</v>
      </c>
      <c r="G311" s="85">
        <v>3.2786885245901641E-2</v>
      </c>
    </row>
    <row r="312" spans="2:7" ht="15" thickBot="1">
      <c r="B312" s="35" t="s">
        <v>1316</v>
      </c>
      <c r="C312" s="86">
        <v>2.7322404371584699E-3</v>
      </c>
      <c r="D312" s="86">
        <v>0</v>
      </c>
      <c r="E312" s="86">
        <v>6.0109289617486336E-2</v>
      </c>
      <c r="F312" s="86">
        <v>2.4590163934426229E-2</v>
      </c>
      <c r="G312" s="86">
        <v>3.825136612021858E-2</v>
      </c>
    </row>
    <row r="313" spans="2:7" ht="15" thickBot="1">
      <c r="B313" s="35" t="s">
        <v>1068</v>
      </c>
      <c r="C313" s="85">
        <v>2.7322404371584699E-3</v>
      </c>
      <c r="D313" s="85">
        <v>0</v>
      </c>
      <c r="E313" s="85">
        <v>4.9180327868852458E-2</v>
      </c>
      <c r="F313" s="85">
        <v>2.185792349726776E-2</v>
      </c>
      <c r="G313" s="85">
        <v>3.825136612021858E-2</v>
      </c>
    </row>
    <row r="314" spans="2:7" ht="15" thickBot="1">
      <c r="B314" s="35" t="s">
        <v>1317</v>
      </c>
      <c r="C314" s="86">
        <v>0</v>
      </c>
      <c r="D314" s="86">
        <v>0</v>
      </c>
      <c r="E314" s="86">
        <v>4.9180327868852458E-2</v>
      </c>
      <c r="F314" s="86">
        <v>2.4590163934426229E-2</v>
      </c>
      <c r="G314" s="86">
        <v>3.825136612021858E-2</v>
      </c>
    </row>
    <row r="315" spans="2:7" ht="15" thickBot="1">
      <c r="B315" s="35" t="s">
        <v>1318</v>
      </c>
      <c r="C315" s="85">
        <v>0</v>
      </c>
      <c r="D315" s="85">
        <v>0</v>
      </c>
      <c r="E315" s="85">
        <v>4.3715846994535519E-2</v>
      </c>
      <c r="F315" s="85">
        <v>1.6393442622950821E-2</v>
      </c>
      <c r="G315" s="85">
        <v>3.5519125683060107E-2</v>
      </c>
    </row>
    <row r="316" spans="2:7" ht="15" thickBot="1">
      <c r="B316" s="35" t="s">
        <v>1319</v>
      </c>
      <c r="C316" s="86">
        <v>0</v>
      </c>
      <c r="D316" s="86">
        <v>0</v>
      </c>
      <c r="E316" s="86">
        <v>5.1912568306010931E-2</v>
      </c>
      <c r="F316" s="86">
        <v>2.185792349726776E-2</v>
      </c>
      <c r="G316" s="86">
        <v>4.0983606557377046E-2</v>
      </c>
    </row>
    <row r="317" spans="2:7" ht="15" thickBot="1">
      <c r="B317" s="35" t="s">
        <v>1320</v>
      </c>
      <c r="C317" s="85">
        <v>0</v>
      </c>
      <c r="D317" s="85">
        <v>0</v>
      </c>
      <c r="E317" s="85">
        <v>5.4644808743169397E-2</v>
      </c>
      <c r="F317" s="85">
        <v>3.5519125683060107E-2</v>
      </c>
      <c r="G317" s="85">
        <v>4.9180327868852458E-2</v>
      </c>
    </row>
    <row r="318" spans="2:7" ht="15" thickBot="1">
      <c r="B318" s="35" t="s">
        <v>1321</v>
      </c>
      <c r="C318" s="86">
        <v>0</v>
      </c>
      <c r="D318" s="86">
        <v>0</v>
      </c>
      <c r="E318" s="86">
        <v>7.1038251366120214E-2</v>
      </c>
      <c r="F318" s="86">
        <v>4.3715846994535519E-2</v>
      </c>
      <c r="G318" s="86">
        <v>5.737704918032787E-2</v>
      </c>
    </row>
  </sheetData>
  <pageMargins left="0.7" right="0.7" top="0.75" bottom="0.75" header="0.3" footer="0.3"/>
  <pageSetup paperSize="9" orientation="portrait" verticalDpi="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224480-4804-4B89-ACFB-B744C02E049F}">
  <sheetPr>
    <tabColor theme="3" tint="0.89999084444715716"/>
  </sheetPr>
  <dimension ref="B2:Q44"/>
  <sheetViews>
    <sheetView zoomScale="85" zoomScaleNormal="85" workbookViewId="0">
      <selection activeCell="B2" sqref="B2"/>
    </sheetView>
  </sheetViews>
  <sheetFormatPr defaultColWidth="9" defaultRowHeight="14.45"/>
  <cols>
    <col min="1" max="1" width="9" style="5"/>
    <col min="2" max="2" width="13.25" style="5" bestFit="1" customWidth="1"/>
    <col min="3" max="13" width="9" style="5"/>
    <col min="14" max="14" width="9" style="5" customWidth="1"/>
    <col min="15" max="16384" width="9" style="5"/>
  </cols>
  <sheetData>
    <row r="2" spans="2:16" ht="21">
      <c r="B2" s="55" t="s">
        <v>1322</v>
      </c>
      <c r="D2" s="9" t="s">
        <v>68</v>
      </c>
    </row>
    <row r="5" spans="2:16">
      <c r="B5" s="7"/>
      <c r="C5" s="7"/>
      <c r="D5" s="7"/>
      <c r="E5" s="7"/>
      <c r="F5" s="7"/>
      <c r="G5" s="7"/>
      <c r="H5" s="7"/>
      <c r="I5" s="7"/>
      <c r="J5" s="7"/>
      <c r="K5" s="7"/>
      <c r="L5" s="7"/>
      <c r="M5" s="7"/>
      <c r="N5" s="7"/>
      <c r="O5" s="7"/>
      <c r="P5" s="7"/>
    </row>
    <row r="6" spans="2:16">
      <c r="B6" s="7"/>
      <c r="C6" s="7"/>
      <c r="D6" s="7"/>
      <c r="E6" s="7"/>
      <c r="F6" s="7"/>
      <c r="G6" s="7"/>
      <c r="H6" s="7"/>
      <c r="I6" s="7"/>
      <c r="J6" s="7"/>
      <c r="K6" s="7"/>
      <c r="L6" s="7"/>
      <c r="M6" s="7"/>
      <c r="N6" s="7"/>
      <c r="O6" s="7"/>
      <c r="P6" s="7"/>
    </row>
    <row r="7" spans="2:16">
      <c r="B7" s="7"/>
      <c r="C7" s="7"/>
      <c r="D7" s="7"/>
      <c r="E7" s="7"/>
      <c r="F7" s="7"/>
      <c r="G7" s="7"/>
      <c r="H7" s="7"/>
      <c r="I7" s="7"/>
      <c r="J7" s="7"/>
      <c r="K7" s="7"/>
      <c r="L7" s="7"/>
      <c r="M7" s="7"/>
      <c r="N7" s="7"/>
      <c r="O7" s="7"/>
      <c r="P7" s="7"/>
    </row>
    <row r="8" spans="2:16">
      <c r="B8" s="7"/>
      <c r="C8" s="7"/>
      <c r="D8" s="7"/>
      <c r="E8" s="7"/>
      <c r="F8" s="7"/>
      <c r="G8" s="7"/>
      <c r="H8" s="7"/>
      <c r="I8" s="7"/>
      <c r="J8" s="7"/>
      <c r="K8" s="7"/>
      <c r="L8" s="7"/>
      <c r="M8" s="7"/>
      <c r="N8" s="7"/>
      <c r="O8" s="7"/>
      <c r="P8" s="7"/>
    </row>
    <row r="9" spans="2:16">
      <c r="B9" s="7"/>
      <c r="C9" s="7"/>
      <c r="D9" s="7"/>
      <c r="E9" s="7"/>
      <c r="F9" s="7"/>
      <c r="G9" s="7"/>
      <c r="H9" s="7"/>
      <c r="I9" s="7"/>
      <c r="J9" s="7"/>
      <c r="K9" s="7"/>
      <c r="L9" s="7"/>
      <c r="M9" s="7"/>
      <c r="N9" s="7"/>
      <c r="O9" s="7"/>
      <c r="P9" s="7"/>
    </row>
    <row r="10" spans="2:16">
      <c r="B10" s="7"/>
      <c r="C10" s="7"/>
      <c r="D10" s="7"/>
      <c r="E10" s="7"/>
      <c r="F10" s="7"/>
      <c r="G10" s="7"/>
      <c r="H10" s="7"/>
      <c r="I10" s="7"/>
      <c r="J10" s="7"/>
      <c r="K10" s="7"/>
      <c r="L10" s="7"/>
      <c r="M10" s="7"/>
      <c r="N10" s="7"/>
      <c r="O10" s="7"/>
      <c r="P10" s="7"/>
    </row>
    <row r="11" spans="2:16">
      <c r="B11" s="7"/>
      <c r="C11" s="7"/>
      <c r="D11" s="7"/>
      <c r="E11" s="7"/>
      <c r="F11" s="7"/>
      <c r="G11" s="7"/>
      <c r="H11" s="7"/>
      <c r="I11" s="7"/>
      <c r="J11" s="7"/>
      <c r="K11" s="7"/>
      <c r="L11" s="7"/>
      <c r="M11" s="7"/>
      <c r="N11" s="7"/>
      <c r="O11" s="7"/>
      <c r="P11" s="7"/>
    </row>
    <row r="12" spans="2:16">
      <c r="B12" s="7"/>
      <c r="C12" s="7"/>
      <c r="D12" s="7"/>
      <c r="E12" s="7"/>
      <c r="F12" s="7"/>
      <c r="G12" s="7"/>
      <c r="H12" s="7"/>
      <c r="I12" s="7"/>
      <c r="J12" s="7"/>
      <c r="K12" s="7"/>
      <c r="L12" s="7"/>
      <c r="M12" s="7"/>
      <c r="N12" s="7"/>
      <c r="O12" s="7"/>
      <c r="P12" s="7"/>
    </row>
    <row r="13" spans="2:16">
      <c r="B13" s="7"/>
      <c r="C13" s="7"/>
      <c r="D13" s="7"/>
      <c r="E13" s="7"/>
      <c r="F13" s="7"/>
      <c r="G13" s="7"/>
      <c r="H13" s="7"/>
      <c r="I13" s="7"/>
      <c r="J13" s="7"/>
      <c r="K13" s="7"/>
      <c r="L13" s="7"/>
      <c r="M13" s="7"/>
      <c r="N13" s="7"/>
      <c r="O13" s="7"/>
      <c r="P13" s="7"/>
    </row>
    <row r="14" spans="2:16">
      <c r="B14" s="7"/>
      <c r="C14" s="7"/>
      <c r="D14" s="7"/>
      <c r="E14" s="7"/>
      <c r="F14" s="7"/>
      <c r="G14" s="7"/>
      <c r="H14" s="7"/>
      <c r="I14" s="7"/>
      <c r="J14" s="7"/>
      <c r="K14" s="7"/>
      <c r="L14" s="7"/>
      <c r="M14" s="7"/>
      <c r="N14" s="7"/>
      <c r="O14" s="7"/>
      <c r="P14" s="7"/>
    </row>
    <row r="15" spans="2:16">
      <c r="B15" s="7"/>
      <c r="C15" s="7"/>
      <c r="D15" s="7"/>
      <c r="E15" s="7"/>
      <c r="F15" s="7"/>
      <c r="G15" s="7"/>
      <c r="H15" s="7"/>
      <c r="I15" s="7"/>
      <c r="J15" s="7"/>
      <c r="K15" s="7"/>
      <c r="L15" s="7"/>
      <c r="M15" s="7"/>
      <c r="N15" s="7"/>
      <c r="O15" s="7"/>
      <c r="P15" s="7"/>
    </row>
    <row r="16" spans="2:16">
      <c r="B16" s="7"/>
      <c r="C16" s="7"/>
      <c r="D16" s="7"/>
      <c r="E16" s="7"/>
      <c r="F16" s="7"/>
      <c r="G16" s="7"/>
      <c r="H16" s="7"/>
      <c r="I16" s="7"/>
      <c r="J16" s="7"/>
      <c r="K16" s="7"/>
      <c r="L16" s="7"/>
      <c r="M16" s="7"/>
      <c r="N16" s="7"/>
      <c r="O16" s="7"/>
      <c r="P16" s="7"/>
    </row>
    <row r="17" spans="2:16">
      <c r="B17" s="7"/>
      <c r="C17" s="7"/>
      <c r="D17" s="7"/>
      <c r="E17" s="7"/>
      <c r="F17" s="7"/>
      <c r="G17" s="7"/>
      <c r="H17" s="7"/>
      <c r="I17" s="7"/>
      <c r="J17" s="7"/>
      <c r="K17" s="7"/>
      <c r="L17" s="7"/>
      <c r="M17" s="7"/>
      <c r="N17" s="7"/>
      <c r="O17" s="7"/>
      <c r="P17" s="7"/>
    </row>
    <row r="18" spans="2:16">
      <c r="B18" s="7"/>
      <c r="C18" s="7"/>
      <c r="D18" s="7"/>
      <c r="E18" s="7"/>
      <c r="F18" s="7"/>
      <c r="G18" s="7"/>
      <c r="H18" s="7"/>
      <c r="I18" s="7"/>
      <c r="J18" s="7"/>
      <c r="K18" s="7"/>
      <c r="L18" s="7"/>
      <c r="M18" s="7"/>
      <c r="N18" s="7"/>
      <c r="O18" s="7"/>
      <c r="P18" s="7"/>
    </row>
    <row r="19" spans="2:16">
      <c r="B19" s="7"/>
      <c r="C19" s="7"/>
      <c r="D19" s="7"/>
      <c r="E19" s="7"/>
      <c r="F19" s="7"/>
      <c r="G19" s="7"/>
      <c r="H19" s="7"/>
      <c r="I19" s="7"/>
      <c r="J19" s="7"/>
      <c r="K19" s="7"/>
      <c r="L19" s="7"/>
      <c r="M19" s="7"/>
      <c r="N19" s="7"/>
      <c r="O19" s="7"/>
      <c r="P19" s="7"/>
    </row>
    <row r="20" spans="2:16">
      <c r="B20" s="7"/>
      <c r="C20" s="7"/>
      <c r="D20" s="7"/>
      <c r="E20" s="7"/>
      <c r="F20" s="7"/>
      <c r="G20" s="7"/>
      <c r="H20" s="7"/>
      <c r="I20" s="7"/>
      <c r="J20" s="7"/>
      <c r="K20" s="7"/>
      <c r="L20" s="7"/>
      <c r="M20" s="7"/>
      <c r="N20" s="7"/>
      <c r="O20" s="7"/>
      <c r="P20" s="7"/>
    </row>
    <row r="21" spans="2:16">
      <c r="B21" s="7"/>
      <c r="C21" s="7"/>
      <c r="D21" s="7"/>
      <c r="E21" s="7"/>
      <c r="F21" s="7"/>
      <c r="G21" s="7"/>
      <c r="H21" s="7"/>
      <c r="I21" s="7"/>
      <c r="J21" s="7"/>
      <c r="K21" s="7"/>
      <c r="L21" s="7"/>
      <c r="M21" s="7"/>
      <c r="N21" s="7"/>
      <c r="O21" s="7"/>
      <c r="P21" s="7"/>
    </row>
    <row r="22" spans="2:16">
      <c r="B22" s="7"/>
      <c r="C22" s="7"/>
      <c r="D22" s="7"/>
      <c r="E22" s="7"/>
      <c r="F22" s="7"/>
      <c r="G22" s="7"/>
      <c r="H22" s="7"/>
      <c r="I22" s="7"/>
      <c r="J22" s="7"/>
      <c r="K22" s="7"/>
      <c r="L22" s="7"/>
      <c r="M22" s="7"/>
      <c r="N22" s="7"/>
      <c r="O22" s="7"/>
      <c r="P22" s="7"/>
    </row>
    <row r="23" spans="2:16">
      <c r="B23" s="7"/>
      <c r="C23" s="7"/>
      <c r="D23" s="7"/>
      <c r="E23" s="7"/>
      <c r="F23" s="7"/>
      <c r="G23" s="7"/>
      <c r="H23" s="7"/>
      <c r="I23" s="7"/>
      <c r="J23" s="7"/>
      <c r="K23" s="7"/>
      <c r="L23" s="7"/>
      <c r="M23" s="7"/>
      <c r="N23" s="7"/>
      <c r="O23" s="7"/>
      <c r="P23" s="7"/>
    </row>
    <row r="24" spans="2:16">
      <c r="B24" s="7"/>
      <c r="C24" s="7"/>
      <c r="D24" s="7"/>
      <c r="E24" s="7"/>
      <c r="F24" s="7"/>
      <c r="G24" s="7"/>
      <c r="H24" s="7"/>
      <c r="I24" s="7"/>
      <c r="J24" s="7"/>
      <c r="K24" s="7"/>
      <c r="L24" s="7"/>
      <c r="M24" s="7"/>
      <c r="N24" s="7"/>
      <c r="O24" s="7"/>
      <c r="P24" s="7"/>
    </row>
    <row r="25" spans="2:16">
      <c r="B25" s="7"/>
      <c r="C25" s="7"/>
      <c r="D25" s="7"/>
      <c r="E25" s="7"/>
      <c r="F25" s="7"/>
      <c r="G25" s="7"/>
      <c r="H25" s="7"/>
      <c r="I25" s="7"/>
      <c r="J25" s="7"/>
      <c r="K25" s="7"/>
      <c r="L25" s="7"/>
      <c r="M25" s="7"/>
      <c r="N25" s="7"/>
      <c r="O25" s="7"/>
      <c r="P25" s="7"/>
    </row>
    <row r="26" spans="2:16">
      <c r="B26" s="7"/>
      <c r="C26" s="7"/>
      <c r="D26" s="7"/>
      <c r="E26" s="7"/>
      <c r="F26" s="7"/>
      <c r="G26" s="7"/>
      <c r="H26" s="7"/>
      <c r="I26" s="7"/>
      <c r="J26" s="7"/>
      <c r="K26" s="7"/>
      <c r="L26" s="7"/>
      <c r="M26" s="7"/>
      <c r="N26" s="7"/>
      <c r="O26" s="7"/>
      <c r="P26" s="7"/>
    </row>
    <row r="27" spans="2:16">
      <c r="B27" s="7"/>
      <c r="C27" s="7"/>
      <c r="D27" s="7"/>
      <c r="E27" s="7"/>
      <c r="F27" s="7"/>
      <c r="G27" s="7"/>
      <c r="H27" s="7"/>
      <c r="I27" s="7"/>
      <c r="J27" s="7"/>
      <c r="K27" s="7"/>
      <c r="L27" s="7"/>
      <c r="M27" s="7"/>
      <c r="N27" s="7"/>
      <c r="O27" s="7"/>
      <c r="P27" s="7"/>
    </row>
    <row r="28" spans="2:16">
      <c r="B28" s="7"/>
      <c r="C28" s="7"/>
      <c r="D28" s="7"/>
      <c r="E28" s="7"/>
      <c r="F28" s="7"/>
      <c r="G28" s="7"/>
      <c r="H28" s="7"/>
      <c r="I28" s="7"/>
      <c r="J28" s="7"/>
      <c r="K28" s="7"/>
      <c r="L28" s="7"/>
      <c r="M28" s="7"/>
      <c r="N28" s="7"/>
      <c r="O28" s="7"/>
      <c r="P28" s="7"/>
    </row>
    <row r="29" spans="2:16">
      <c r="B29" s="7"/>
      <c r="C29" s="7"/>
      <c r="D29" s="7"/>
      <c r="E29" s="7"/>
      <c r="F29" s="7"/>
      <c r="G29" s="7"/>
      <c r="H29" s="7"/>
      <c r="I29" s="7"/>
      <c r="J29" s="7"/>
      <c r="K29" s="7"/>
      <c r="L29" s="7"/>
      <c r="M29" s="7"/>
      <c r="N29" s="7"/>
      <c r="O29" s="7"/>
      <c r="P29" s="7"/>
    </row>
    <row r="30" spans="2:16">
      <c r="B30" s="7"/>
      <c r="C30" s="7"/>
      <c r="D30" s="7"/>
      <c r="E30" s="7"/>
      <c r="F30" s="7"/>
      <c r="G30" s="7"/>
      <c r="H30" s="7"/>
      <c r="I30" s="7"/>
      <c r="J30" s="7"/>
      <c r="K30" s="7"/>
      <c r="L30" s="7"/>
      <c r="M30" s="7"/>
      <c r="N30" s="7"/>
      <c r="O30" s="7"/>
      <c r="P30" s="7"/>
    </row>
    <row r="31" spans="2:16">
      <c r="B31" s="7"/>
      <c r="C31" s="7"/>
      <c r="D31" s="7"/>
      <c r="E31" s="7"/>
      <c r="F31" s="7"/>
      <c r="G31" s="7"/>
      <c r="H31" s="7"/>
      <c r="I31" s="7"/>
      <c r="J31" s="7"/>
      <c r="K31" s="7"/>
      <c r="L31" s="7"/>
      <c r="M31" s="7"/>
      <c r="N31" s="7"/>
      <c r="O31" s="7"/>
      <c r="P31" s="7"/>
    </row>
    <row r="32" spans="2:16">
      <c r="B32" s="7"/>
      <c r="C32" s="7"/>
      <c r="D32" s="7"/>
      <c r="E32" s="7"/>
      <c r="F32" s="7"/>
      <c r="G32" s="7"/>
      <c r="H32" s="7"/>
      <c r="I32" s="7"/>
      <c r="J32" s="7"/>
      <c r="K32" s="7"/>
      <c r="L32" s="7"/>
      <c r="M32" s="7"/>
      <c r="N32" s="7"/>
      <c r="O32" s="7"/>
      <c r="P32" s="7"/>
    </row>
    <row r="33" spans="2:17">
      <c r="B33" s="7"/>
      <c r="C33" s="7"/>
      <c r="D33" s="7"/>
      <c r="E33" s="7"/>
      <c r="F33" s="7"/>
      <c r="G33" s="7"/>
      <c r="H33" s="7"/>
      <c r="I33" s="7"/>
      <c r="J33" s="7"/>
      <c r="K33" s="7"/>
      <c r="L33" s="7"/>
      <c r="M33" s="7"/>
      <c r="N33" s="7"/>
      <c r="O33" s="7"/>
      <c r="P33" s="7"/>
    </row>
    <row r="34" spans="2:17">
      <c r="B34" s="7"/>
      <c r="C34" s="7"/>
      <c r="D34" s="7"/>
      <c r="E34" s="7"/>
      <c r="F34" s="7"/>
      <c r="G34" s="7"/>
      <c r="H34" s="7"/>
      <c r="I34" s="7"/>
      <c r="J34" s="7"/>
      <c r="K34" s="7"/>
      <c r="L34" s="7"/>
      <c r="M34" s="7"/>
      <c r="N34" s="7"/>
      <c r="O34" s="7"/>
      <c r="P34" s="7"/>
    </row>
    <row r="35" spans="2:17">
      <c r="B35" s="7"/>
      <c r="C35" s="7"/>
      <c r="D35" s="7"/>
      <c r="E35" s="7"/>
      <c r="F35" s="7"/>
      <c r="G35" s="7"/>
      <c r="H35" s="7"/>
      <c r="I35" s="7"/>
      <c r="J35" s="7"/>
      <c r="K35" s="7"/>
      <c r="L35" s="7"/>
      <c r="M35" s="7"/>
      <c r="N35" s="7"/>
      <c r="O35" s="7"/>
      <c r="P35" s="7"/>
    </row>
    <row r="36" spans="2:17">
      <c r="B36" s="7"/>
      <c r="C36" s="7"/>
      <c r="D36" s="7"/>
      <c r="E36" s="7"/>
      <c r="F36" s="7"/>
      <c r="G36" s="7"/>
      <c r="H36" s="7"/>
      <c r="I36" s="7"/>
      <c r="J36" s="7"/>
      <c r="K36" s="7"/>
      <c r="L36" s="7"/>
      <c r="M36" s="7"/>
      <c r="N36" s="7"/>
      <c r="O36" s="7"/>
      <c r="P36" s="7"/>
    </row>
    <row r="37" spans="2:17">
      <c r="B37" s="7"/>
      <c r="C37" s="7"/>
      <c r="D37" s="7"/>
      <c r="E37" s="7"/>
      <c r="F37" s="7"/>
      <c r="G37" s="7"/>
      <c r="H37" s="7"/>
      <c r="I37" s="7"/>
      <c r="J37" s="7"/>
      <c r="K37" s="7"/>
      <c r="L37" s="7"/>
      <c r="M37" s="7"/>
      <c r="N37" s="7"/>
      <c r="O37" s="7"/>
      <c r="P37" s="7"/>
    </row>
    <row r="38" spans="2:17">
      <c r="B38" s="7"/>
      <c r="C38" s="7"/>
      <c r="D38" s="7"/>
      <c r="E38" s="7"/>
      <c r="F38" s="7"/>
      <c r="G38" s="7"/>
      <c r="H38" s="7"/>
      <c r="I38" s="7"/>
      <c r="J38" s="7"/>
      <c r="K38" s="7"/>
      <c r="L38" s="7"/>
      <c r="M38" s="7"/>
      <c r="N38" s="7"/>
      <c r="O38" s="7"/>
      <c r="P38" s="7"/>
    </row>
    <row r="39" spans="2:17">
      <c r="B39" s="7"/>
      <c r="C39" s="7"/>
      <c r="D39" s="7"/>
      <c r="E39" s="7"/>
      <c r="F39" s="7"/>
      <c r="G39" s="7"/>
      <c r="H39" s="7"/>
      <c r="I39" s="7"/>
      <c r="J39" s="7"/>
      <c r="K39" s="7"/>
      <c r="L39" s="7"/>
      <c r="M39" s="7"/>
      <c r="N39" s="7"/>
      <c r="O39" s="7"/>
      <c r="P39" s="7"/>
    </row>
    <row r="40" spans="2:17">
      <c r="B40" s="7"/>
      <c r="C40" s="7"/>
      <c r="D40" s="7"/>
      <c r="E40" s="7"/>
      <c r="F40" s="7"/>
      <c r="G40" s="7"/>
      <c r="H40" s="7"/>
      <c r="I40" s="7"/>
      <c r="J40" s="7"/>
      <c r="K40" s="7"/>
      <c r="L40" s="7"/>
      <c r="M40" s="7"/>
      <c r="N40" s="7"/>
      <c r="O40" s="7"/>
      <c r="P40" s="7"/>
    </row>
    <row r="41" spans="2:17">
      <c r="B41" s="7"/>
      <c r="C41" s="7"/>
      <c r="D41" s="7"/>
      <c r="E41" s="7"/>
      <c r="F41" s="7"/>
      <c r="G41" s="7"/>
      <c r="H41" s="7"/>
      <c r="I41" s="7"/>
      <c r="J41" s="7"/>
      <c r="K41" s="7"/>
      <c r="L41" s="7"/>
      <c r="M41" s="7"/>
      <c r="N41" s="7"/>
      <c r="O41" s="7"/>
      <c r="P41" s="7"/>
    </row>
    <row r="44" spans="2:17">
      <c r="B44" s="34" t="s">
        <v>1323</v>
      </c>
      <c r="C44" s="34"/>
      <c r="D44" s="34"/>
      <c r="E44" s="34"/>
      <c r="F44" s="34"/>
      <c r="G44" s="34"/>
      <c r="H44" s="34"/>
      <c r="I44" s="34"/>
      <c r="J44" s="34"/>
      <c r="K44" s="34"/>
      <c r="L44" s="34"/>
      <c r="M44" s="34"/>
      <c r="N44" s="34"/>
      <c r="O44" s="34"/>
      <c r="P44" s="48"/>
      <c r="Q44" s="48"/>
    </row>
  </sheetData>
  <pageMargins left="0.7" right="0.7" top="0.75" bottom="0.75" header="0.3" footer="0.3"/>
  <pageSetup paperSize="9" orientation="portrait" verticalDpi="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693D1-E860-4782-BD2A-EA401FF6C54D}">
  <sheetPr>
    <tabColor theme="3" tint="0.89999084444715716"/>
  </sheetPr>
  <dimension ref="B2:AD201"/>
  <sheetViews>
    <sheetView topLeftCell="A148" zoomScale="85" zoomScaleNormal="85" workbookViewId="0">
      <selection activeCell="B161" sqref="B161"/>
    </sheetView>
  </sheetViews>
  <sheetFormatPr defaultColWidth="8.5" defaultRowHeight="14.45"/>
  <cols>
    <col min="1" max="1" width="8.5" style="5"/>
    <col min="2" max="2" width="23.75" style="5" bestFit="1" customWidth="1"/>
    <col min="3" max="16384" width="8.5" style="5"/>
  </cols>
  <sheetData>
    <row r="2" spans="2:11" ht="21">
      <c r="B2" s="55" t="s">
        <v>1324</v>
      </c>
      <c r="D2" s="9" t="s">
        <v>69</v>
      </c>
    </row>
    <row r="4" spans="2:11">
      <c r="B4" s="7"/>
      <c r="C4" s="7"/>
      <c r="D4" s="7"/>
      <c r="E4" s="7"/>
      <c r="F4" s="7"/>
      <c r="G4" s="7"/>
      <c r="H4" s="7"/>
      <c r="I4" s="7"/>
      <c r="J4" s="7"/>
      <c r="K4" s="7"/>
    </row>
    <row r="5" spans="2:11">
      <c r="B5" s="7"/>
      <c r="C5" s="7"/>
      <c r="D5" s="7"/>
      <c r="E5" s="7"/>
      <c r="F5" s="7"/>
      <c r="G5" s="7"/>
      <c r="H5" s="7"/>
      <c r="I5" s="7"/>
      <c r="J5" s="7"/>
      <c r="K5" s="7"/>
    </row>
    <row r="6" spans="2:11">
      <c r="B6" s="7"/>
      <c r="C6" s="7"/>
      <c r="D6" s="7"/>
      <c r="E6" s="7"/>
      <c r="F6" s="7"/>
      <c r="G6" s="7"/>
      <c r="H6" s="7"/>
      <c r="I6" s="7"/>
      <c r="J6" s="7"/>
      <c r="K6" s="7"/>
    </row>
    <row r="7" spans="2:11">
      <c r="B7" s="7"/>
      <c r="C7" s="7"/>
      <c r="D7" s="7"/>
      <c r="E7" s="7"/>
      <c r="F7" s="7"/>
      <c r="G7" s="7"/>
      <c r="H7" s="7"/>
      <c r="I7" s="7"/>
      <c r="J7" s="7"/>
      <c r="K7" s="7"/>
    </row>
    <row r="8" spans="2:11">
      <c r="B8" s="7"/>
      <c r="C8" s="7"/>
      <c r="D8" s="7"/>
      <c r="E8" s="7"/>
      <c r="F8" s="7"/>
      <c r="G8" s="7"/>
      <c r="H8" s="7"/>
      <c r="I8" s="7"/>
      <c r="J8" s="7"/>
      <c r="K8" s="7"/>
    </row>
    <row r="9" spans="2:11">
      <c r="B9" s="7"/>
      <c r="C9" s="7"/>
      <c r="D9" s="7"/>
      <c r="E9" s="7"/>
      <c r="F9" s="7"/>
      <c r="G9" s="7"/>
      <c r="H9" s="7"/>
      <c r="I9" s="7"/>
      <c r="J9" s="7"/>
      <c r="K9" s="7"/>
    </row>
    <row r="10" spans="2:11">
      <c r="B10" s="7"/>
      <c r="C10" s="7"/>
      <c r="D10" s="7"/>
      <c r="E10" s="7"/>
      <c r="F10" s="7"/>
      <c r="G10" s="7"/>
      <c r="H10" s="7"/>
      <c r="I10" s="7"/>
      <c r="J10" s="7"/>
      <c r="K10" s="7"/>
    </row>
    <row r="11" spans="2:11">
      <c r="B11" s="7"/>
      <c r="C11" s="7"/>
      <c r="D11" s="7"/>
      <c r="E11" s="7"/>
      <c r="F11" s="7"/>
      <c r="G11" s="7"/>
      <c r="H11" s="7"/>
      <c r="I11" s="7"/>
      <c r="J11" s="7"/>
      <c r="K11" s="7"/>
    </row>
    <row r="12" spans="2:11">
      <c r="B12" s="7"/>
      <c r="C12" s="7"/>
      <c r="D12" s="7"/>
      <c r="E12" s="7"/>
      <c r="F12" s="7"/>
      <c r="G12" s="7"/>
      <c r="H12" s="7"/>
      <c r="I12" s="7"/>
      <c r="J12" s="7"/>
      <c r="K12" s="7"/>
    </row>
    <row r="13" spans="2:11">
      <c r="B13" s="7"/>
      <c r="C13" s="7"/>
      <c r="D13" s="7"/>
      <c r="E13" s="7"/>
      <c r="F13" s="7"/>
      <c r="G13" s="7"/>
      <c r="H13" s="7"/>
      <c r="I13" s="7"/>
      <c r="J13" s="7"/>
      <c r="K13" s="7"/>
    </row>
    <row r="14" spans="2:11">
      <c r="B14" s="7"/>
      <c r="C14" s="7"/>
      <c r="D14" s="7"/>
      <c r="E14" s="7"/>
      <c r="F14" s="7"/>
      <c r="G14" s="7"/>
      <c r="H14" s="7"/>
      <c r="I14" s="7"/>
      <c r="J14" s="7"/>
      <c r="K14" s="7"/>
    </row>
    <row r="15" spans="2:11">
      <c r="B15" s="7"/>
      <c r="C15" s="7"/>
      <c r="D15" s="7"/>
      <c r="E15" s="7"/>
      <c r="F15" s="7"/>
      <c r="G15" s="7"/>
      <c r="H15" s="7"/>
      <c r="I15" s="7"/>
      <c r="J15" s="7"/>
      <c r="K15" s="7"/>
    </row>
    <row r="16" spans="2:11">
      <c r="B16" s="7"/>
      <c r="C16" s="7"/>
      <c r="D16" s="7"/>
      <c r="E16" s="7"/>
      <c r="F16" s="7"/>
      <c r="G16" s="7"/>
      <c r="H16" s="7"/>
      <c r="I16" s="7"/>
      <c r="J16" s="7"/>
      <c r="K16" s="7"/>
    </row>
    <row r="17" spans="2:30">
      <c r="B17" s="7"/>
      <c r="C17" s="7"/>
      <c r="D17" s="7"/>
      <c r="E17" s="7"/>
      <c r="F17" s="7"/>
      <c r="G17" s="7"/>
      <c r="H17" s="7"/>
      <c r="I17" s="7"/>
      <c r="J17" s="7"/>
      <c r="K17" s="7"/>
    </row>
    <row r="18" spans="2:30">
      <c r="B18" s="7"/>
      <c r="C18" s="7"/>
      <c r="D18" s="7"/>
      <c r="E18" s="7"/>
      <c r="F18" s="7"/>
      <c r="G18" s="7"/>
      <c r="H18" s="7"/>
      <c r="I18" s="7"/>
      <c r="J18" s="7"/>
      <c r="K18" s="7"/>
    </row>
    <row r="19" spans="2:30">
      <c r="B19" s="7"/>
      <c r="C19" s="7"/>
      <c r="D19" s="7"/>
      <c r="E19" s="7"/>
      <c r="F19" s="7"/>
      <c r="G19" s="7"/>
      <c r="H19" s="7"/>
      <c r="I19" s="7"/>
      <c r="J19" s="7"/>
      <c r="K19" s="7"/>
    </row>
    <row r="21" spans="2:30" ht="15" thickBot="1">
      <c r="B21" s="52" t="s">
        <v>1325</v>
      </c>
      <c r="C21" s="52" t="s">
        <v>872</v>
      </c>
      <c r="D21" s="52" t="s">
        <v>873</v>
      </c>
      <c r="E21" s="52" t="s">
        <v>874</v>
      </c>
      <c r="F21" s="52" t="s">
        <v>875</v>
      </c>
      <c r="G21" s="52" t="s">
        <v>876</v>
      </c>
      <c r="H21" s="52" t="s">
        <v>877</v>
      </c>
      <c r="I21" s="52" t="s">
        <v>878</v>
      </c>
      <c r="J21" s="52" t="s">
        <v>879</v>
      </c>
      <c r="K21" s="52" t="s">
        <v>880</v>
      </c>
      <c r="L21" s="52" t="s">
        <v>881</v>
      </c>
      <c r="M21" s="52" t="s">
        <v>882</v>
      </c>
      <c r="N21" s="52" t="s">
        <v>883</v>
      </c>
      <c r="O21" s="52" t="s">
        <v>884</v>
      </c>
      <c r="P21" s="52" t="s">
        <v>885</v>
      </c>
      <c r="Q21" s="52" t="s">
        <v>886</v>
      </c>
      <c r="R21" s="52" t="s">
        <v>887</v>
      </c>
      <c r="S21" s="52" t="s">
        <v>888</v>
      </c>
      <c r="T21" s="52" t="s">
        <v>889</v>
      </c>
      <c r="U21" s="52" t="s">
        <v>890</v>
      </c>
      <c r="V21" s="52" t="s">
        <v>891</v>
      </c>
      <c r="W21" s="52" t="s">
        <v>892</v>
      </c>
      <c r="X21" s="52" t="s">
        <v>893</v>
      </c>
      <c r="Y21" s="52" t="s">
        <v>894</v>
      </c>
      <c r="Z21" s="52" t="s">
        <v>895</v>
      </c>
      <c r="AA21" s="52" t="s">
        <v>896</v>
      </c>
      <c r="AB21" s="52" t="s">
        <v>897</v>
      </c>
      <c r="AC21" s="52" t="s">
        <v>1326</v>
      </c>
      <c r="AD21" s="52" t="s">
        <v>1327</v>
      </c>
    </row>
    <row r="22" spans="2:30" ht="15" thickBot="1">
      <c r="B22" s="35" t="s">
        <v>908</v>
      </c>
      <c r="C22" s="37">
        <v>8.3049999999999997</v>
      </c>
      <c r="D22" s="37">
        <v>5.4249999999999998</v>
      </c>
      <c r="E22" s="37">
        <v>5.4249999999999998</v>
      </c>
      <c r="F22" s="37">
        <v>5.4550000000000001</v>
      </c>
      <c r="G22" s="37">
        <v>4.1349999999999998</v>
      </c>
      <c r="H22" s="37">
        <v>2.79</v>
      </c>
      <c r="I22" s="37">
        <v>2.105</v>
      </c>
      <c r="J22" s="37">
        <v>1.42</v>
      </c>
      <c r="K22" s="37">
        <v>1.42</v>
      </c>
      <c r="L22" s="37">
        <v>1.42</v>
      </c>
      <c r="M22" s="37">
        <v>1.42</v>
      </c>
      <c r="N22" s="37">
        <v>1.42</v>
      </c>
      <c r="O22" s="37">
        <v>0.69</v>
      </c>
      <c r="P22" s="37">
        <v>0</v>
      </c>
      <c r="Q22" s="37">
        <v>0</v>
      </c>
      <c r="R22" s="37">
        <v>0</v>
      </c>
      <c r="S22" s="37">
        <v>0</v>
      </c>
      <c r="T22" s="37">
        <v>0</v>
      </c>
      <c r="U22" s="37">
        <v>0</v>
      </c>
      <c r="V22" s="37">
        <v>0</v>
      </c>
      <c r="W22" s="37">
        <v>0</v>
      </c>
      <c r="X22" s="37">
        <v>0</v>
      </c>
      <c r="Y22" s="37">
        <v>0</v>
      </c>
      <c r="Z22" s="37">
        <v>0</v>
      </c>
      <c r="AA22" s="37">
        <v>0</v>
      </c>
      <c r="AB22" s="37">
        <v>0</v>
      </c>
      <c r="AC22" s="37">
        <v>0</v>
      </c>
      <c r="AD22" s="37">
        <v>0</v>
      </c>
    </row>
    <row r="23" spans="2:30" ht="15" thickBot="1">
      <c r="B23" s="35" t="s">
        <v>909</v>
      </c>
      <c r="C23" s="84">
        <v>0</v>
      </c>
      <c r="D23" s="84">
        <v>0</v>
      </c>
      <c r="E23" s="84">
        <v>0</v>
      </c>
      <c r="F23" s="84">
        <v>0</v>
      </c>
      <c r="G23" s="84">
        <v>0</v>
      </c>
      <c r="H23" s="84">
        <v>0</v>
      </c>
      <c r="I23" s="84">
        <v>0</v>
      </c>
      <c r="J23" s="84">
        <v>0</v>
      </c>
      <c r="K23" s="84">
        <v>0</v>
      </c>
      <c r="L23" s="84">
        <v>0</v>
      </c>
      <c r="M23" s="84">
        <v>0</v>
      </c>
      <c r="N23" s="84">
        <v>0</v>
      </c>
      <c r="O23" s="84">
        <v>0</v>
      </c>
      <c r="P23" s="84">
        <v>0</v>
      </c>
      <c r="Q23" s="84">
        <v>0</v>
      </c>
      <c r="R23" s="84">
        <v>0</v>
      </c>
      <c r="S23" s="84">
        <v>0</v>
      </c>
      <c r="T23" s="84">
        <v>0</v>
      </c>
      <c r="U23" s="84">
        <v>0</v>
      </c>
      <c r="V23" s="84">
        <v>0</v>
      </c>
      <c r="W23" s="84">
        <v>0</v>
      </c>
      <c r="X23" s="84">
        <v>0</v>
      </c>
      <c r="Y23" s="84">
        <v>0</v>
      </c>
      <c r="Z23" s="84">
        <v>0</v>
      </c>
      <c r="AA23" s="84">
        <v>0</v>
      </c>
      <c r="AB23" s="84">
        <v>0</v>
      </c>
      <c r="AC23" s="84">
        <v>0</v>
      </c>
      <c r="AD23" s="84">
        <v>0</v>
      </c>
    </row>
    <row r="24" spans="2:30" ht="15" thickBot="1">
      <c r="B24" s="35" t="s">
        <v>910</v>
      </c>
      <c r="C24" s="37">
        <v>0.44</v>
      </c>
      <c r="D24" s="37">
        <v>0.44</v>
      </c>
      <c r="E24" s="37">
        <v>0.44</v>
      </c>
      <c r="F24" s="37">
        <v>0.44</v>
      </c>
      <c r="G24" s="37">
        <v>0.44</v>
      </c>
      <c r="H24" s="37">
        <v>0.44</v>
      </c>
      <c r="I24" s="37">
        <v>0.44</v>
      </c>
      <c r="J24" s="37">
        <v>0.44</v>
      </c>
      <c r="K24" s="37">
        <v>0.44</v>
      </c>
      <c r="L24" s="37">
        <v>0.44</v>
      </c>
      <c r="M24" s="37">
        <v>0.44</v>
      </c>
      <c r="N24" s="37">
        <v>0.44</v>
      </c>
      <c r="O24" s="37">
        <v>0.44</v>
      </c>
      <c r="P24" s="37">
        <v>0.44</v>
      </c>
      <c r="Q24" s="37">
        <v>0.44</v>
      </c>
      <c r="R24" s="37">
        <v>0.44</v>
      </c>
      <c r="S24" s="37">
        <v>0.44</v>
      </c>
      <c r="T24" s="37">
        <v>0.44</v>
      </c>
      <c r="U24" s="37">
        <v>0.44</v>
      </c>
      <c r="V24" s="37">
        <v>0</v>
      </c>
      <c r="W24" s="37">
        <v>0</v>
      </c>
      <c r="X24" s="37">
        <v>0</v>
      </c>
      <c r="Y24" s="37">
        <v>0</v>
      </c>
      <c r="Z24" s="37">
        <v>0</v>
      </c>
      <c r="AA24" s="37">
        <v>0</v>
      </c>
      <c r="AB24" s="37">
        <v>0</v>
      </c>
      <c r="AC24" s="37">
        <v>0</v>
      </c>
      <c r="AD24" s="37">
        <v>0</v>
      </c>
    </row>
    <row r="25" spans="2:30" ht="15" thickBot="1">
      <c r="B25" s="35" t="s">
        <v>1328</v>
      </c>
      <c r="C25" s="84">
        <v>0</v>
      </c>
      <c r="D25" s="84">
        <v>0</v>
      </c>
      <c r="E25" s="84">
        <v>0</v>
      </c>
      <c r="F25" s="84">
        <v>0</v>
      </c>
      <c r="G25" s="84">
        <v>0</v>
      </c>
      <c r="H25" s="84">
        <v>0</v>
      </c>
      <c r="I25" s="84">
        <v>0</v>
      </c>
      <c r="J25" s="84">
        <v>0</v>
      </c>
      <c r="K25" s="84">
        <v>0</v>
      </c>
      <c r="L25" s="84">
        <v>0</v>
      </c>
      <c r="M25" s="84">
        <v>0</v>
      </c>
      <c r="N25" s="84">
        <v>0</v>
      </c>
      <c r="O25" s="84">
        <v>0</v>
      </c>
      <c r="P25" s="84">
        <v>0</v>
      </c>
      <c r="Q25" s="84">
        <v>0</v>
      </c>
      <c r="R25" s="84">
        <v>0</v>
      </c>
      <c r="S25" s="84">
        <v>0</v>
      </c>
      <c r="T25" s="84">
        <v>0</v>
      </c>
      <c r="U25" s="84">
        <v>0</v>
      </c>
      <c r="V25" s="84">
        <v>0</v>
      </c>
      <c r="W25" s="84">
        <v>0</v>
      </c>
      <c r="X25" s="84">
        <v>0</v>
      </c>
      <c r="Y25" s="84">
        <v>0</v>
      </c>
      <c r="Z25" s="84">
        <v>0</v>
      </c>
      <c r="AA25" s="84">
        <v>0</v>
      </c>
      <c r="AB25" s="84">
        <v>0</v>
      </c>
      <c r="AC25" s="84">
        <v>0</v>
      </c>
      <c r="AD25" s="84">
        <v>0</v>
      </c>
    </row>
    <row r="26" spans="2:30" ht="15" thickBot="1">
      <c r="B26" s="35" t="s">
        <v>911</v>
      </c>
      <c r="C26" s="37">
        <v>2.6709999999999998</v>
      </c>
      <c r="D26" s="37">
        <v>2.6709999999999998</v>
      </c>
      <c r="E26" s="37">
        <v>2.6709999999999998</v>
      </c>
      <c r="F26" s="37">
        <v>2.6709999999999998</v>
      </c>
      <c r="G26" s="37">
        <v>2.6709999999999998</v>
      </c>
      <c r="H26" s="37">
        <v>2.6709999999999998</v>
      </c>
      <c r="I26" s="37">
        <v>2.6709999999999998</v>
      </c>
      <c r="J26" s="37">
        <v>2.6709999999999998</v>
      </c>
      <c r="K26" s="37">
        <v>3.19994016918</v>
      </c>
      <c r="L26" s="37">
        <v>4.2610001459100006</v>
      </c>
      <c r="M26" s="37">
        <v>4.2610001459100006</v>
      </c>
      <c r="N26" s="37">
        <v>4.2610001459100006</v>
      </c>
      <c r="O26" s="37">
        <v>4.79100014591</v>
      </c>
      <c r="P26" s="37">
        <v>4.79100014591</v>
      </c>
      <c r="Q26" s="37">
        <v>5.8510001459100005</v>
      </c>
      <c r="R26" s="37">
        <v>5.8510001459100005</v>
      </c>
      <c r="S26" s="37">
        <v>5.8510001459100005</v>
      </c>
      <c r="T26" s="37">
        <v>5.8510001459100005</v>
      </c>
      <c r="U26" s="37">
        <v>5.8510001459100005</v>
      </c>
      <c r="V26" s="37">
        <v>5.8510001459100005</v>
      </c>
      <c r="W26" s="37">
        <v>5.9448267766800003</v>
      </c>
      <c r="X26" s="37">
        <v>5.9448267766800003</v>
      </c>
      <c r="Y26" s="37">
        <v>5.9448267766800003</v>
      </c>
      <c r="Z26" s="37">
        <v>5.9448267766800003</v>
      </c>
      <c r="AA26" s="37">
        <v>5.9448267766800003</v>
      </c>
      <c r="AB26" s="37">
        <v>5.9448267766800003</v>
      </c>
      <c r="AC26" s="37">
        <v>5.9448267766800003</v>
      </c>
      <c r="AD26" s="37">
        <v>5.9448267766800003</v>
      </c>
    </row>
    <row r="27" spans="2:30" ht="15" thickBot="1">
      <c r="B27" s="35" t="s">
        <v>848</v>
      </c>
      <c r="C27" s="84">
        <v>2.2850000000000001</v>
      </c>
      <c r="D27" s="84">
        <v>2.2850000000000001</v>
      </c>
      <c r="E27" s="84">
        <v>2.2850000000000001</v>
      </c>
      <c r="F27" s="84">
        <v>2.2850000000000001</v>
      </c>
      <c r="G27" s="84">
        <v>2.2850000000000001</v>
      </c>
      <c r="H27" s="84">
        <v>2.2850000000000001</v>
      </c>
      <c r="I27" s="84">
        <v>2.2850000000000001</v>
      </c>
      <c r="J27" s="84">
        <v>2.2850000000000001</v>
      </c>
      <c r="K27" s="84">
        <v>2.2850000000000001</v>
      </c>
      <c r="L27" s="84">
        <v>2.2850000000000001</v>
      </c>
      <c r="M27" s="84">
        <v>2.2850000000000001</v>
      </c>
      <c r="N27" s="84">
        <v>2.2850000000000001</v>
      </c>
      <c r="O27" s="84">
        <v>2.2850000000000001</v>
      </c>
      <c r="P27" s="84">
        <v>2.2850000000000001</v>
      </c>
      <c r="Q27" s="84">
        <v>2.2850000000000001</v>
      </c>
      <c r="R27" s="84">
        <v>2.2850000000000001</v>
      </c>
      <c r="S27" s="84">
        <v>2.2850000000000001</v>
      </c>
      <c r="T27" s="84">
        <v>2.2850000000000001</v>
      </c>
      <c r="U27" s="84">
        <v>2.2850000000000001</v>
      </c>
      <c r="V27" s="84">
        <v>2.2850000000000001</v>
      </c>
      <c r="W27" s="84">
        <v>2.2850000000000001</v>
      </c>
      <c r="X27" s="84">
        <v>2.2850000000000001</v>
      </c>
      <c r="Y27" s="84">
        <v>2.2850000000000001</v>
      </c>
      <c r="Z27" s="84">
        <v>2.2850000000000001</v>
      </c>
      <c r="AA27" s="84">
        <v>2.2850000000000001</v>
      </c>
      <c r="AB27" s="84">
        <v>2.2850000000000001</v>
      </c>
      <c r="AC27" s="84">
        <v>2.2850000000000001</v>
      </c>
      <c r="AD27" s="84">
        <v>2.2850000000000001</v>
      </c>
    </row>
    <row r="28" spans="2:30" ht="15" thickBot="1">
      <c r="B28" s="35" t="s">
        <v>912</v>
      </c>
      <c r="C28" s="37">
        <v>0.60699000000000003</v>
      </c>
      <c r="D28" s="37">
        <v>2.6207925379500003</v>
      </c>
      <c r="E28" s="37">
        <v>3.7833664738900001</v>
      </c>
      <c r="F28" s="37">
        <v>5.0292270550399998</v>
      </c>
      <c r="G28" s="37">
        <v>8.6989818017100013</v>
      </c>
      <c r="H28" s="37">
        <v>10.20832775993</v>
      </c>
      <c r="I28" s="37">
        <v>11.294869777440001</v>
      </c>
      <c r="J28" s="37">
        <v>11.408455790979998</v>
      </c>
      <c r="K28" s="37">
        <v>11.294869808370001</v>
      </c>
      <c r="L28" s="37">
        <v>11.264869808369999</v>
      </c>
      <c r="M28" s="37">
        <v>11.37845585879</v>
      </c>
      <c r="N28" s="37">
        <v>11.264869915519999</v>
      </c>
      <c r="O28" s="37">
        <v>11.214869926179999</v>
      </c>
      <c r="P28" s="37">
        <v>11.328458102960001</v>
      </c>
      <c r="Q28" s="37">
        <v>11.214872117600001</v>
      </c>
      <c r="R28" s="37">
        <v>11.21487212485</v>
      </c>
      <c r="S28" s="37">
        <v>11.21487212958</v>
      </c>
      <c r="T28" s="37">
        <v>11.214872131730001</v>
      </c>
      <c r="U28" s="37">
        <v>11.204872142960001</v>
      </c>
      <c r="V28" s="37">
        <v>11.268458180799998</v>
      </c>
      <c r="W28" s="37">
        <v>11.65487002938</v>
      </c>
      <c r="X28" s="37">
        <v>9.8913755387000002</v>
      </c>
      <c r="Y28" s="37">
        <v>8.4152156260599984</v>
      </c>
      <c r="Z28" s="37">
        <v>7.9378150658899997</v>
      </c>
      <c r="AA28" s="37">
        <v>6.6213290454399996</v>
      </c>
      <c r="AB28" s="37">
        <v>5.7316396542399994</v>
      </c>
      <c r="AC28" s="37">
        <v>5.73163966143</v>
      </c>
      <c r="AD28" s="37">
        <v>5.6942358290599993</v>
      </c>
    </row>
    <row r="29" spans="2:30" ht="15" thickBot="1">
      <c r="B29" s="35" t="s">
        <v>913</v>
      </c>
      <c r="C29" s="84">
        <v>0.16019791998999999</v>
      </c>
      <c r="D29" s="84">
        <v>0.31079766996000002</v>
      </c>
      <c r="E29" s="84">
        <v>0.49901950001000001</v>
      </c>
      <c r="F29" s="84">
        <v>0.73542999996999991</v>
      </c>
      <c r="G29" s="84">
        <v>1.00801679997</v>
      </c>
      <c r="H29" s="84">
        <v>1.4435208000199999</v>
      </c>
      <c r="I29" s="84">
        <v>1.8324935943000003</v>
      </c>
      <c r="J29" s="84">
        <v>2.2403968578</v>
      </c>
      <c r="K29" s="84">
        <v>2.6950611312600001</v>
      </c>
      <c r="L29" s="84">
        <v>3.1943462701800005</v>
      </c>
      <c r="M29" s="84">
        <v>3.7598108964800003</v>
      </c>
      <c r="N29" s="84">
        <v>4.3689454975500004</v>
      </c>
      <c r="O29" s="84">
        <v>4.9373291470999998</v>
      </c>
      <c r="P29" s="84">
        <v>5.5521469583600007</v>
      </c>
      <c r="Q29" s="84">
        <v>6.2168518403899995</v>
      </c>
      <c r="R29" s="84">
        <v>6.8110928350199993</v>
      </c>
      <c r="S29" s="84">
        <v>7.4160224054099997</v>
      </c>
      <c r="T29" s="84">
        <v>8.0291831666000011</v>
      </c>
      <c r="U29" s="84">
        <v>8.6724552720000005</v>
      </c>
      <c r="V29" s="84">
        <v>9.3321973520999997</v>
      </c>
      <c r="W29" s="84">
        <v>10.033614592899999</v>
      </c>
      <c r="X29" s="84">
        <v>10.758610193099999</v>
      </c>
      <c r="Y29" s="84">
        <v>11.4522654832</v>
      </c>
      <c r="Z29" s="84">
        <v>12.1663388877</v>
      </c>
      <c r="AA29" s="84">
        <v>12.8882809063</v>
      </c>
      <c r="AB29" s="84">
        <v>13.570735193599997</v>
      </c>
      <c r="AC29" s="84">
        <v>13.853780290000001</v>
      </c>
      <c r="AD29" s="84">
        <v>14.132523190100001</v>
      </c>
    </row>
    <row r="30" spans="2:30" ht="15" thickBot="1">
      <c r="B30" s="35" t="s">
        <v>914</v>
      </c>
      <c r="C30" s="37">
        <v>0.35209537968999993</v>
      </c>
      <c r="D30" s="37">
        <v>0.49431309986000005</v>
      </c>
      <c r="E30" s="37">
        <v>0.62473618898000005</v>
      </c>
      <c r="F30" s="37">
        <v>0.74504537959000006</v>
      </c>
      <c r="G30" s="37">
        <v>0.84063448706999999</v>
      </c>
      <c r="H30" s="37">
        <v>0.96260563041000002</v>
      </c>
      <c r="I30" s="37">
        <v>1.11315275996</v>
      </c>
      <c r="J30" s="37">
        <v>1.2529598199699998</v>
      </c>
      <c r="K30" s="37">
        <v>1.3912675158600001</v>
      </c>
      <c r="L30" s="37">
        <v>1.5263783416999999</v>
      </c>
      <c r="M30" s="37">
        <v>1.6626016293000001</v>
      </c>
      <c r="N30" s="37">
        <v>1.7949105376000003</v>
      </c>
      <c r="O30" s="37">
        <v>1.8943251132999999</v>
      </c>
      <c r="P30" s="37">
        <v>1.9905916099000001</v>
      </c>
      <c r="Q30" s="37">
        <v>2.0803886983000002</v>
      </c>
      <c r="R30" s="37">
        <v>2.1374374864000001</v>
      </c>
      <c r="S30" s="37">
        <v>2.1770543556000002</v>
      </c>
      <c r="T30" s="37">
        <v>2.2067783630000002</v>
      </c>
      <c r="U30" s="37">
        <v>2.2264247798999999</v>
      </c>
      <c r="V30" s="37">
        <v>2.2361449817999999</v>
      </c>
      <c r="W30" s="37">
        <v>2.2452929709</v>
      </c>
      <c r="X30" s="37">
        <v>2.2531160741999998</v>
      </c>
      <c r="Y30" s="37">
        <v>2.2427883548000001</v>
      </c>
      <c r="Z30" s="37">
        <v>2.2316205419999999</v>
      </c>
      <c r="AA30" s="37">
        <v>2.2058834877</v>
      </c>
      <c r="AB30" s="37">
        <v>2.1685664618000002</v>
      </c>
      <c r="AC30" s="37">
        <v>2.2407523140999999</v>
      </c>
      <c r="AD30" s="37">
        <v>2.3089366541</v>
      </c>
    </row>
    <row r="31" spans="2:30" ht="15" thickBot="1">
      <c r="B31" s="35" t="s">
        <v>915</v>
      </c>
      <c r="C31" s="37">
        <v>0</v>
      </c>
      <c r="D31" s="37">
        <v>0</v>
      </c>
      <c r="E31" s="37">
        <v>0</v>
      </c>
      <c r="F31" s="37">
        <v>0</v>
      </c>
      <c r="G31" s="37">
        <v>0</v>
      </c>
      <c r="H31" s="37">
        <v>0</v>
      </c>
      <c r="I31" s="37">
        <v>0</v>
      </c>
      <c r="J31" s="37">
        <v>0</v>
      </c>
      <c r="K31" s="37">
        <v>0</v>
      </c>
      <c r="L31" s="37">
        <v>0</v>
      </c>
      <c r="M31" s="37">
        <v>0</v>
      </c>
      <c r="N31" s="37">
        <v>0</v>
      </c>
      <c r="O31" s="37">
        <v>0</v>
      </c>
      <c r="P31" s="37">
        <v>0</v>
      </c>
      <c r="Q31" s="37">
        <v>0</v>
      </c>
      <c r="R31" s="37">
        <v>0</v>
      </c>
      <c r="S31" s="37">
        <v>0</v>
      </c>
      <c r="T31" s="37">
        <v>0</v>
      </c>
      <c r="U31" s="37">
        <v>0</v>
      </c>
      <c r="V31" s="37">
        <v>0</v>
      </c>
      <c r="W31" s="37">
        <v>0</v>
      </c>
      <c r="X31" s="37">
        <v>0</v>
      </c>
      <c r="Y31" s="37">
        <v>0</v>
      </c>
      <c r="Z31" s="37">
        <v>0</v>
      </c>
      <c r="AA31" s="37">
        <v>0</v>
      </c>
      <c r="AB31" s="37">
        <v>0</v>
      </c>
      <c r="AC31" s="37">
        <v>0</v>
      </c>
      <c r="AD31" s="37">
        <v>0</v>
      </c>
    </row>
    <row r="32" spans="2:30" ht="15" thickBot="1">
      <c r="B32" s="35" t="s">
        <v>837</v>
      </c>
      <c r="C32" s="84">
        <v>2.7960799999999999</v>
      </c>
      <c r="D32" s="84">
        <v>2.9741</v>
      </c>
      <c r="E32" s="84">
        <v>5.1803799027499995</v>
      </c>
      <c r="F32" s="84">
        <v>6.43403201908</v>
      </c>
      <c r="G32" s="84">
        <v>10.942994597960002</v>
      </c>
      <c r="H32" s="84">
        <v>13.36233671698</v>
      </c>
      <c r="I32" s="84">
        <v>14.932023158449999</v>
      </c>
      <c r="J32" s="84">
        <v>14.932023158449999</v>
      </c>
      <c r="K32" s="84">
        <v>14.93202316166</v>
      </c>
      <c r="L32" s="84">
        <v>14.932023164949999</v>
      </c>
      <c r="M32" s="84">
        <v>18.077050918889995</v>
      </c>
      <c r="N32" s="84">
        <v>18.33775636771</v>
      </c>
      <c r="O32" s="84">
        <v>18.291256367710002</v>
      </c>
      <c r="P32" s="84">
        <v>18.29125636901</v>
      </c>
      <c r="Q32" s="84">
        <v>18.088776369009999</v>
      </c>
      <c r="R32" s="84">
        <v>18.088776369009999</v>
      </c>
      <c r="S32" s="84">
        <v>17.785234710199997</v>
      </c>
      <c r="T32" s="84">
        <v>17.598924710200002</v>
      </c>
      <c r="U32" s="84">
        <v>17.604984760809998</v>
      </c>
      <c r="V32" s="84">
        <v>17.045974760810001</v>
      </c>
      <c r="W32" s="84">
        <v>17.468317435980001</v>
      </c>
      <c r="X32" s="84">
        <v>17.390144799259996</v>
      </c>
      <c r="Y32" s="84">
        <v>17.421265270140001</v>
      </c>
      <c r="Z32" s="84">
        <v>17.450891079229997</v>
      </c>
      <c r="AA32" s="84">
        <v>19.692294986589999</v>
      </c>
      <c r="AB32" s="84">
        <v>19.950704006789998</v>
      </c>
      <c r="AC32" s="84">
        <v>19.950704006789998</v>
      </c>
      <c r="AD32" s="84">
        <v>19.950704006789998</v>
      </c>
    </row>
    <row r="33" spans="2:30" ht="15" thickBot="1">
      <c r="B33" s="35" t="s">
        <v>917</v>
      </c>
      <c r="C33" s="37">
        <v>4.66059</v>
      </c>
      <c r="D33" s="37">
        <v>5.4527300000000007</v>
      </c>
      <c r="E33" s="37">
        <v>6.5109677375000015</v>
      </c>
      <c r="F33" s="37">
        <v>7.1888612958100007</v>
      </c>
      <c r="G33" s="37">
        <v>7.1888612958100007</v>
      </c>
      <c r="H33" s="37">
        <v>9.1117155264800029</v>
      </c>
      <c r="I33" s="37">
        <v>12.56803024943</v>
      </c>
      <c r="J33" s="37">
        <v>12.568030251910001</v>
      </c>
      <c r="K33" s="37">
        <v>12.568030253569999</v>
      </c>
      <c r="L33" s="37">
        <v>12.56803025576</v>
      </c>
      <c r="M33" s="37">
        <v>12.568030257070001</v>
      </c>
      <c r="N33" s="37">
        <v>12.778612108790002</v>
      </c>
      <c r="O33" s="37">
        <v>14.407327657000002</v>
      </c>
      <c r="P33" s="37">
        <v>14.407327665979999</v>
      </c>
      <c r="Q33" s="37">
        <v>14.257297665980001</v>
      </c>
      <c r="R33" s="37">
        <v>14.257297669070002</v>
      </c>
      <c r="S33" s="37">
        <v>15.15925082755</v>
      </c>
      <c r="T33" s="37">
        <v>15.159250831040001</v>
      </c>
      <c r="U33" s="37">
        <v>16.42331086203</v>
      </c>
      <c r="V33" s="37">
        <v>18.314069756600002</v>
      </c>
      <c r="W33" s="37">
        <v>18.480922401700003</v>
      </c>
      <c r="X33" s="37">
        <v>19.519707508470002</v>
      </c>
      <c r="Y33" s="37">
        <v>20.230570441959998</v>
      </c>
      <c r="Z33" s="37">
        <v>21.572246561730001</v>
      </c>
      <c r="AA33" s="37">
        <v>21.689663939570003</v>
      </c>
      <c r="AB33" s="37">
        <v>21.335946245940001</v>
      </c>
      <c r="AC33" s="37">
        <v>20.864075152470004</v>
      </c>
      <c r="AD33" s="37">
        <v>20.664195152469997</v>
      </c>
    </row>
    <row r="34" spans="2:30" ht="15" thickBot="1">
      <c r="B34" s="35" t="s">
        <v>1329</v>
      </c>
      <c r="C34" s="84">
        <v>7.6705989078000005</v>
      </c>
      <c r="D34" s="84">
        <v>8.4024176253</v>
      </c>
      <c r="E34" s="84">
        <v>9.1820809992000019</v>
      </c>
      <c r="F34" s="84">
        <v>10.156573509300001</v>
      </c>
      <c r="G34" s="84">
        <v>11.15641799</v>
      </c>
      <c r="H34" s="84">
        <v>12.141203999</v>
      </c>
      <c r="I34" s="84">
        <v>13.004153000000001</v>
      </c>
      <c r="J34" s="84">
        <v>13.838027000999999</v>
      </c>
      <c r="K34" s="84">
        <v>14.731984000000001</v>
      </c>
      <c r="L34" s="84">
        <v>15.565657499999999</v>
      </c>
      <c r="M34" s="84">
        <v>16.435159516999999</v>
      </c>
      <c r="N34" s="84">
        <v>17.2845975</v>
      </c>
      <c r="O34" s="84">
        <v>18.078152995</v>
      </c>
      <c r="P34" s="84">
        <v>18.858075005</v>
      </c>
      <c r="Q34" s="84">
        <v>19.647180497000001</v>
      </c>
      <c r="R34" s="84">
        <v>20.439710503000001</v>
      </c>
      <c r="S34" s="84">
        <v>21.191208498000002</v>
      </c>
      <c r="T34" s="84">
        <v>21.952246479000003</v>
      </c>
      <c r="U34" s="84">
        <v>22.685358992000001</v>
      </c>
      <c r="V34" s="84">
        <v>23.416078997000003</v>
      </c>
      <c r="W34" s="84">
        <v>24.248128498000003</v>
      </c>
      <c r="X34" s="84">
        <v>25.152388523999999</v>
      </c>
      <c r="Y34" s="84">
        <v>26.039303994999997</v>
      </c>
      <c r="Z34" s="84">
        <v>26.963378002999999</v>
      </c>
      <c r="AA34" s="84">
        <v>27.891460501000001</v>
      </c>
      <c r="AB34" s="84">
        <v>28.833720021000001</v>
      </c>
      <c r="AC34" s="84">
        <v>29.766621020999999</v>
      </c>
      <c r="AD34" s="84">
        <v>30.701119502000001</v>
      </c>
    </row>
    <row r="35" spans="2:30" ht="15" thickBot="1">
      <c r="B35" s="35" t="s">
        <v>1330</v>
      </c>
      <c r="C35" s="37">
        <v>0</v>
      </c>
      <c r="D35" s="37">
        <v>0</v>
      </c>
      <c r="E35" s="37">
        <v>0</v>
      </c>
      <c r="F35" s="37">
        <v>0</v>
      </c>
      <c r="G35" s="37">
        <v>0</v>
      </c>
      <c r="H35" s="37">
        <v>0</v>
      </c>
      <c r="I35" s="37">
        <v>0</v>
      </c>
      <c r="J35" s="37">
        <v>0.03</v>
      </c>
      <c r="K35" s="37">
        <v>0.03</v>
      </c>
      <c r="L35" s="37">
        <v>0.27</v>
      </c>
      <c r="M35" s="37">
        <v>0.27</v>
      </c>
      <c r="N35" s="37">
        <v>0.27</v>
      </c>
      <c r="O35" s="37">
        <v>0.27</v>
      </c>
      <c r="P35" s="37">
        <v>0.27</v>
      </c>
      <c r="Q35" s="37">
        <v>0.27</v>
      </c>
      <c r="R35" s="37">
        <v>0.27</v>
      </c>
      <c r="S35" s="37">
        <v>0.27</v>
      </c>
      <c r="T35" s="37">
        <v>0.27</v>
      </c>
      <c r="U35" s="37">
        <v>0.27</v>
      </c>
      <c r="V35" s="37">
        <v>0.27</v>
      </c>
      <c r="W35" s="37">
        <v>0.27</v>
      </c>
      <c r="X35" s="37">
        <v>0.27</v>
      </c>
      <c r="Y35" s="37">
        <v>0.27</v>
      </c>
      <c r="Z35" s="37">
        <v>0.27</v>
      </c>
      <c r="AA35" s="37">
        <v>0.27</v>
      </c>
      <c r="AB35" s="37">
        <v>0.27</v>
      </c>
      <c r="AC35" s="37">
        <v>0.27</v>
      </c>
      <c r="AD35" s="37">
        <v>0.27</v>
      </c>
    </row>
    <row r="36" spans="2:30" ht="15" thickBot="1">
      <c r="B36" s="35" t="s">
        <v>919</v>
      </c>
      <c r="C36" s="84">
        <v>14.819827919989999</v>
      </c>
      <c r="D36" s="84">
        <v>14.12047020791</v>
      </c>
      <c r="E36" s="84">
        <v>15.4906759739</v>
      </c>
      <c r="F36" s="84">
        <v>17.116747055010002</v>
      </c>
      <c r="G36" s="84">
        <v>19.926078601680004</v>
      </c>
      <c r="H36" s="84">
        <v>20.69287855995</v>
      </c>
      <c r="I36" s="84">
        <v>21.597923371740002</v>
      </c>
      <c r="J36" s="84">
        <v>21.578912648780001</v>
      </c>
      <c r="K36" s="84">
        <v>22.563391108810002</v>
      </c>
      <c r="L36" s="84">
        <v>24.347036224459998</v>
      </c>
      <c r="M36" s="84">
        <v>25.039956901180002</v>
      </c>
      <c r="N36" s="84">
        <v>25.548465558980002</v>
      </c>
      <c r="O36" s="84">
        <v>25.884409219189997</v>
      </c>
      <c r="P36" s="84">
        <v>25.939005207230004</v>
      </c>
      <c r="Q36" s="84">
        <v>27.560524103900004</v>
      </c>
      <c r="R36" s="84">
        <v>28.162265105779998</v>
      </c>
      <c r="S36" s="84">
        <v>28.779994680900003</v>
      </c>
      <c r="T36" s="84">
        <v>29.400165444240006</v>
      </c>
      <c r="U36" s="84">
        <v>30.044627560870001</v>
      </c>
      <c r="V36" s="84">
        <v>30.337085678809999</v>
      </c>
      <c r="W36" s="84">
        <v>31.515991398960001</v>
      </c>
      <c r="X36" s="84">
        <v>30.47968250848</v>
      </c>
      <c r="Y36" s="84">
        <v>29.695407885939996</v>
      </c>
      <c r="Z36" s="84">
        <v>29.932250730269999</v>
      </c>
      <c r="AA36" s="84">
        <v>29.34507672842</v>
      </c>
      <c r="AB36" s="84">
        <v>29.140731624519994</v>
      </c>
      <c r="AC36" s="84">
        <v>29.43483672811</v>
      </c>
      <c r="AD36" s="84">
        <v>29.700115795839999</v>
      </c>
    </row>
    <row r="37" spans="2:30" ht="15" thickBot="1">
      <c r="B37" s="35"/>
      <c r="C37" s="37"/>
      <c r="D37" s="37"/>
      <c r="E37" s="37"/>
      <c r="F37" s="37"/>
      <c r="G37" s="37"/>
      <c r="H37" s="37"/>
      <c r="I37" s="37"/>
      <c r="J37" s="37"/>
      <c r="K37" s="37"/>
      <c r="L37" s="37"/>
      <c r="M37" s="37"/>
      <c r="N37" s="37"/>
      <c r="O37" s="37"/>
      <c r="P37" s="37"/>
      <c r="Q37" s="37"/>
      <c r="R37" s="37"/>
      <c r="S37" s="37"/>
      <c r="T37" s="37"/>
      <c r="U37" s="37"/>
      <c r="V37" s="37"/>
      <c r="W37" s="37"/>
      <c r="X37" s="37"/>
      <c r="Y37" s="37"/>
      <c r="Z37" s="37"/>
      <c r="AA37" s="37"/>
      <c r="AB37" s="37"/>
      <c r="AC37" s="37"/>
      <c r="AD37" s="37"/>
    </row>
    <row r="38" spans="2:30" ht="15" thickBot="1">
      <c r="B38" s="35" t="s">
        <v>1331</v>
      </c>
      <c r="C38" s="84">
        <v>0.35164000000000001</v>
      </c>
      <c r="D38" s="84">
        <v>0.36787999999999998</v>
      </c>
      <c r="E38" s="84">
        <v>0.38729000000000002</v>
      </c>
      <c r="F38" s="84">
        <v>0.50108999999999992</v>
      </c>
      <c r="G38" s="84">
        <v>0.68808000000000002</v>
      </c>
      <c r="H38" s="84">
        <v>0.85502999999999996</v>
      </c>
      <c r="I38" s="84">
        <v>0.96955999999999998</v>
      </c>
      <c r="J38" s="84">
        <v>1.08406</v>
      </c>
      <c r="K38" s="84">
        <v>1.19852</v>
      </c>
      <c r="L38" s="84">
        <v>1.2118199999999999</v>
      </c>
      <c r="M38" s="84">
        <v>1.2256899999999999</v>
      </c>
      <c r="N38" s="84">
        <v>1.23865</v>
      </c>
      <c r="O38" s="84">
        <v>1.25621</v>
      </c>
      <c r="P38" s="84">
        <v>1.2724000000000002</v>
      </c>
      <c r="Q38" s="84">
        <v>1.2827999999999999</v>
      </c>
      <c r="R38" s="84">
        <v>1.2903</v>
      </c>
      <c r="S38" s="84">
        <v>1.3030999999999999</v>
      </c>
      <c r="T38" s="84">
        <v>1.3101099999999999</v>
      </c>
      <c r="U38" s="84">
        <v>1.3212999999999999</v>
      </c>
      <c r="V38" s="84">
        <v>1.33043</v>
      </c>
      <c r="W38" s="84">
        <v>1.32768</v>
      </c>
      <c r="X38" s="84">
        <v>1.3298699999999999</v>
      </c>
      <c r="Y38" s="84">
        <v>1.3280999999999998</v>
      </c>
      <c r="Z38" s="84">
        <v>1.3282700000000001</v>
      </c>
      <c r="AA38" s="84">
        <v>1.3356400000000002</v>
      </c>
      <c r="AB38" s="84">
        <v>1.33853</v>
      </c>
      <c r="AC38" s="84">
        <v>1.3495899999999998</v>
      </c>
      <c r="AD38" s="84">
        <v>1.3735299999999999</v>
      </c>
    </row>
    <row r="41" spans="2:30" ht="21">
      <c r="B41" s="55" t="s">
        <v>1332</v>
      </c>
      <c r="D41" s="9" t="s">
        <v>1333</v>
      </c>
    </row>
    <row r="43" spans="2:30">
      <c r="B43" s="7"/>
      <c r="C43" s="7"/>
      <c r="D43" s="7"/>
      <c r="E43" s="7"/>
      <c r="F43" s="7"/>
      <c r="G43" s="7"/>
      <c r="H43" s="7"/>
      <c r="I43" s="7"/>
      <c r="J43" s="7"/>
      <c r="K43" s="7"/>
    </row>
    <row r="44" spans="2:30">
      <c r="B44" s="7"/>
      <c r="C44" s="7"/>
      <c r="D44" s="7"/>
      <c r="E44" s="7"/>
      <c r="F44" s="7"/>
      <c r="G44" s="7"/>
      <c r="H44" s="7"/>
      <c r="I44" s="7"/>
      <c r="J44" s="7"/>
      <c r="K44" s="7"/>
    </row>
    <row r="45" spans="2:30">
      <c r="B45" s="7"/>
      <c r="C45" s="7"/>
      <c r="D45" s="7"/>
      <c r="E45" s="7"/>
      <c r="F45" s="7"/>
      <c r="G45" s="7"/>
      <c r="H45" s="7"/>
      <c r="I45" s="7"/>
      <c r="J45" s="7"/>
      <c r="K45" s="7"/>
    </row>
    <row r="46" spans="2:30">
      <c r="B46" s="7"/>
      <c r="C46" s="7"/>
      <c r="D46" s="7"/>
      <c r="E46" s="7"/>
      <c r="F46" s="7"/>
      <c r="G46" s="7"/>
      <c r="H46" s="7"/>
      <c r="I46" s="7"/>
      <c r="J46" s="7"/>
      <c r="K46" s="7"/>
    </row>
    <row r="47" spans="2:30">
      <c r="B47" s="7"/>
      <c r="C47" s="7"/>
      <c r="D47" s="7"/>
      <c r="E47" s="7"/>
      <c r="F47" s="7"/>
      <c r="G47" s="7"/>
      <c r="H47" s="7"/>
      <c r="I47" s="7"/>
      <c r="J47" s="7"/>
      <c r="K47" s="7"/>
    </row>
    <row r="48" spans="2:30">
      <c r="B48" s="7"/>
      <c r="C48" s="7"/>
      <c r="D48" s="7"/>
      <c r="E48" s="7"/>
      <c r="F48" s="7"/>
      <c r="G48" s="7"/>
      <c r="H48" s="7"/>
      <c r="I48" s="7"/>
      <c r="J48" s="7"/>
      <c r="K48" s="7"/>
    </row>
    <row r="49" spans="2:30">
      <c r="B49" s="7"/>
      <c r="C49" s="7"/>
      <c r="D49" s="7"/>
      <c r="E49" s="7"/>
      <c r="F49" s="7"/>
      <c r="G49" s="7"/>
      <c r="H49" s="7"/>
      <c r="I49" s="7"/>
      <c r="J49" s="7"/>
      <c r="K49" s="7"/>
    </row>
    <row r="50" spans="2:30">
      <c r="B50" s="7"/>
      <c r="C50" s="7"/>
      <c r="D50" s="7"/>
      <c r="E50" s="7"/>
      <c r="F50" s="7"/>
      <c r="G50" s="7"/>
      <c r="H50" s="7"/>
      <c r="I50" s="7"/>
      <c r="J50" s="7"/>
      <c r="K50" s="7"/>
    </row>
    <row r="51" spans="2:30">
      <c r="B51" s="7"/>
      <c r="C51" s="7"/>
      <c r="D51" s="7"/>
      <c r="E51" s="7"/>
      <c r="F51" s="7"/>
      <c r="G51" s="7"/>
      <c r="H51" s="7"/>
      <c r="I51" s="7"/>
      <c r="J51" s="7"/>
      <c r="K51" s="7"/>
    </row>
    <row r="52" spans="2:30">
      <c r="B52" s="7"/>
      <c r="C52" s="7"/>
      <c r="D52" s="7"/>
      <c r="E52" s="7"/>
      <c r="F52" s="7"/>
      <c r="G52" s="7"/>
      <c r="H52" s="7"/>
      <c r="I52" s="7"/>
      <c r="J52" s="7"/>
      <c r="K52" s="7"/>
    </row>
    <row r="53" spans="2:30">
      <c r="B53" s="7"/>
      <c r="C53" s="7"/>
      <c r="D53" s="7"/>
      <c r="E53" s="7"/>
      <c r="F53" s="7"/>
      <c r="G53" s="7"/>
      <c r="H53" s="7"/>
      <c r="I53" s="7"/>
      <c r="J53" s="7"/>
      <c r="K53" s="7"/>
    </row>
    <row r="54" spans="2:30">
      <c r="B54" s="7"/>
      <c r="C54" s="7"/>
      <c r="D54" s="7"/>
      <c r="E54" s="7"/>
      <c r="F54" s="7"/>
      <c r="G54" s="7"/>
      <c r="H54" s="7"/>
      <c r="I54" s="7"/>
      <c r="J54" s="7"/>
      <c r="K54" s="7"/>
    </row>
    <row r="55" spans="2:30">
      <c r="B55" s="7"/>
      <c r="C55" s="7"/>
      <c r="D55" s="7"/>
      <c r="E55" s="7"/>
      <c r="F55" s="7"/>
      <c r="G55" s="7"/>
      <c r="H55" s="7"/>
      <c r="I55" s="7"/>
      <c r="J55" s="7"/>
      <c r="K55" s="7"/>
    </row>
    <row r="56" spans="2:30">
      <c r="B56" s="7"/>
      <c r="C56" s="7"/>
      <c r="D56" s="7"/>
      <c r="E56" s="7"/>
      <c r="F56" s="7"/>
      <c r="G56" s="7"/>
      <c r="H56" s="7"/>
      <c r="I56" s="7"/>
      <c r="J56" s="7"/>
      <c r="K56" s="7"/>
    </row>
    <row r="57" spans="2:30">
      <c r="B57" s="7"/>
      <c r="C57" s="7"/>
      <c r="D57" s="7"/>
      <c r="E57" s="7"/>
      <c r="F57" s="7"/>
      <c r="G57" s="7"/>
      <c r="H57" s="7"/>
      <c r="I57" s="7"/>
      <c r="J57" s="7"/>
      <c r="K57" s="7"/>
    </row>
    <row r="58" spans="2:30">
      <c r="B58" s="7"/>
      <c r="C58" s="7"/>
      <c r="D58" s="7"/>
      <c r="E58" s="7"/>
      <c r="F58" s="7"/>
      <c r="G58" s="7"/>
      <c r="H58" s="7"/>
      <c r="I58" s="7"/>
      <c r="J58" s="7"/>
      <c r="K58" s="7"/>
    </row>
    <row r="60" spans="2:30" ht="15" thickBot="1">
      <c r="B60" s="52" t="s">
        <v>1325</v>
      </c>
      <c r="C60" s="52" t="s">
        <v>872</v>
      </c>
      <c r="D60" s="52" t="s">
        <v>873</v>
      </c>
      <c r="E60" s="52" t="s">
        <v>874</v>
      </c>
      <c r="F60" s="52" t="s">
        <v>875</v>
      </c>
      <c r="G60" s="52" t="s">
        <v>876</v>
      </c>
      <c r="H60" s="52" t="s">
        <v>877</v>
      </c>
      <c r="I60" s="52" t="s">
        <v>878</v>
      </c>
      <c r="J60" s="52" t="s">
        <v>879</v>
      </c>
      <c r="K60" s="52" t="s">
        <v>880</v>
      </c>
      <c r="L60" s="52" t="s">
        <v>881</v>
      </c>
      <c r="M60" s="52" t="s">
        <v>882</v>
      </c>
      <c r="N60" s="52" t="s">
        <v>883</v>
      </c>
      <c r="O60" s="52" t="s">
        <v>884</v>
      </c>
      <c r="P60" s="52" t="s">
        <v>885</v>
      </c>
      <c r="Q60" s="52" t="s">
        <v>886</v>
      </c>
      <c r="R60" s="52" t="s">
        <v>887</v>
      </c>
      <c r="S60" s="52" t="s">
        <v>888</v>
      </c>
      <c r="T60" s="52" t="s">
        <v>889</v>
      </c>
      <c r="U60" s="52" t="s">
        <v>890</v>
      </c>
      <c r="V60" s="52" t="s">
        <v>891</v>
      </c>
      <c r="W60" s="52" t="s">
        <v>892</v>
      </c>
      <c r="X60" s="52" t="s">
        <v>893</v>
      </c>
      <c r="Y60" s="52" t="s">
        <v>894</v>
      </c>
      <c r="Z60" s="52" t="s">
        <v>895</v>
      </c>
      <c r="AA60" s="52" t="s">
        <v>896</v>
      </c>
      <c r="AB60" s="52" t="s">
        <v>897</v>
      </c>
      <c r="AC60" s="52" t="s">
        <v>1326</v>
      </c>
      <c r="AD60" s="52" t="s">
        <v>1327</v>
      </c>
    </row>
    <row r="61" spans="2:30" ht="15" thickBot="1">
      <c r="B61" s="35" t="s">
        <v>908</v>
      </c>
      <c r="C61" s="37">
        <v>8.1300000000000008</v>
      </c>
      <c r="D61" s="37">
        <v>8.1300000000000008</v>
      </c>
      <c r="E61" s="37">
        <v>8.1300000000000008</v>
      </c>
      <c r="F61" s="37">
        <v>6.7850000000000001</v>
      </c>
      <c r="G61" s="37">
        <v>6.42</v>
      </c>
      <c r="H61" s="37">
        <v>5.86</v>
      </c>
      <c r="I61" s="37">
        <v>4.5999999999999996</v>
      </c>
      <c r="J61" s="37">
        <v>4.32</v>
      </c>
      <c r="K61" s="37">
        <v>3.24</v>
      </c>
      <c r="L61" s="37">
        <v>1.5960000000000001</v>
      </c>
      <c r="M61" s="37">
        <v>0</v>
      </c>
      <c r="N61" s="37">
        <v>0</v>
      </c>
      <c r="O61" s="37">
        <v>0</v>
      </c>
      <c r="P61" s="37">
        <v>0</v>
      </c>
      <c r="Q61" s="37">
        <v>0</v>
      </c>
      <c r="R61" s="37">
        <v>0</v>
      </c>
      <c r="S61" s="37">
        <v>0</v>
      </c>
      <c r="T61" s="37">
        <v>0</v>
      </c>
      <c r="U61" s="37">
        <v>0</v>
      </c>
      <c r="V61" s="37">
        <v>0</v>
      </c>
      <c r="W61" s="37">
        <v>0</v>
      </c>
      <c r="X61" s="37">
        <v>0</v>
      </c>
      <c r="Y61" s="37">
        <v>0</v>
      </c>
      <c r="Z61" s="37">
        <v>0</v>
      </c>
      <c r="AA61" s="37">
        <v>0</v>
      </c>
      <c r="AB61" s="37">
        <v>0</v>
      </c>
      <c r="AC61" s="37">
        <v>0</v>
      </c>
      <c r="AD61" s="37">
        <v>0</v>
      </c>
    </row>
    <row r="62" spans="2:30" ht="15" thickBot="1">
      <c r="B62" s="35" t="s">
        <v>909</v>
      </c>
      <c r="C62" s="84">
        <v>0</v>
      </c>
      <c r="D62" s="84">
        <v>0</v>
      </c>
      <c r="E62" s="84">
        <v>0</v>
      </c>
      <c r="F62" s="84">
        <v>0</v>
      </c>
      <c r="G62" s="84">
        <v>0</v>
      </c>
      <c r="H62" s="84">
        <v>0</v>
      </c>
      <c r="I62" s="84">
        <v>0</v>
      </c>
      <c r="J62" s="84">
        <v>0</v>
      </c>
      <c r="K62" s="84">
        <v>0</v>
      </c>
      <c r="L62" s="84">
        <v>0</v>
      </c>
      <c r="M62" s="84">
        <v>0</v>
      </c>
      <c r="N62" s="84">
        <v>0</v>
      </c>
      <c r="O62" s="84">
        <v>0</v>
      </c>
      <c r="P62" s="84">
        <v>0</v>
      </c>
      <c r="Q62" s="84">
        <v>0</v>
      </c>
      <c r="R62" s="84">
        <v>0</v>
      </c>
      <c r="S62" s="84">
        <v>0</v>
      </c>
      <c r="T62" s="84">
        <v>0</v>
      </c>
      <c r="U62" s="84">
        <v>0</v>
      </c>
      <c r="V62" s="84">
        <v>0</v>
      </c>
      <c r="W62" s="84">
        <v>0</v>
      </c>
      <c r="X62" s="84">
        <v>0</v>
      </c>
      <c r="Y62" s="84">
        <v>0</v>
      </c>
      <c r="Z62" s="84">
        <v>0</v>
      </c>
      <c r="AA62" s="84">
        <v>0</v>
      </c>
      <c r="AB62" s="84">
        <v>0</v>
      </c>
      <c r="AC62" s="84">
        <v>0</v>
      </c>
      <c r="AD62" s="84">
        <v>0</v>
      </c>
    </row>
    <row r="63" spans="2:30" ht="15" thickBot="1">
      <c r="B63" s="35" t="s">
        <v>910</v>
      </c>
      <c r="C63" s="37">
        <v>1.5978999999899999</v>
      </c>
      <c r="D63" s="37">
        <v>1.5978999999899999</v>
      </c>
      <c r="E63" s="37">
        <v>1.5978999999899999</v>
      </c>
      <c r="F63" s="37">
        <v>1.5978999999899999</v>
      </c>
      <c r="G63" s="37">
        <v>1.5978999999899999</v>
      </c>
      <c r="H63" s="37">
        <v>1.5978999999899999</v>
      </c>
      <c r="I63" s="37">
        <v>1.5978999999899999</v>
      </c>
      <c r="J63" s="37">
        <v>1.5978999999899999</v>
      </c>
      <c r="K63" s="37">
        <v>1.5978999999899999</v>
      </c>
      <c r="L63" s="37">
        <v>1.5978999999899999</v>
      </c>
      <c r="M63" s="37">
        <v>1.5978999999899999</v>
      </c>
      <c r="N63" s="37">
        <v>1.5978999999899999</v>
      </c>
      <c r="O63" s="37">
        <v>1.2128999999899999</v>
      </c>
      <c r="P63" s="37">
        <v>1.2128999999899999</v>
      </c>
      <c r="Q63" s="37">
        <v>1.2128999999899999</v>
      </c>
      <c r="R63" s="37">
        <v>1.0685</v>
      </c>
      <c r="S63" s="37">
        <v>1.0685</v>
      </c>
      <c r="T63" s="37">
        <v>1.0685</v>
      </c>
      <c r="U63" s="37">
        <v>1.0685</v>
      </c>
      <c r="V63" s="37">
        <v>1.0685</v>
      </c>
      <c r="W63" s="37">
        <v>1.0685</v>
      </c>
      <c r="X63" s="37">
        <v>0.42399999999999999</v>
      </c>
      <c r="Y63" s="37">
        <v>0.18</v>
      </c>
      <c r="Z63" s="37">
        <v>0.18</v>
      </c>
      <c r="AA63" s="37">
        <v>0.18</v>
      </c>
      <c r="AB63" s="37">
        <v>0.18</v>
      </c>
      <c r="AC63" s="37">
        <v>0</v>
      </c>
      <c r="AD63" s="37">
        <v>0</v>
      </c>
    </row>
    <row r="64" spans="2:30" ht="15" thickBot="1">
      <c r="B64" s="35" t="s">
        <v>1328</v>
      </c>
      <c r="C64" s="84">
        <v>0</v>
      </c>
      <c r="D64" s="84">
        <v>0</v>
      </c>
      <c r="E64" s="84">
        <v>0</v>
      </c>
      <c r="F64" s="84">
        <v>0</v>
      </c>
      <c r="G64" s="84">
        <v>0</v>
      </c>
      <c r="H64" s="84">
        <v>0</v>
      </c>
      <c r="I64" s="84">
        <v>0</v>
      </c>
      <c r="J64" s="84">
        <v>0</v>
      </c>
      <c r="K64" s="84">
        <v>0</v>
      </c>
      <c r="L64" s="84">
        <v>0</v>
      </c>
      <c r="M64" s="84">
        <v>0</v>
      </c>
      <c r="N64" s="84">
        <v>0</v>
      </c>
      <c r="O64" s="84">
        <v>0</v>
      </c>
      <c r="P64" s="84">
        <v>0</v>
      </c>
      <c r="Q64" s="84">
        <v>0</v>
      </c>
      <c r="R64" s="84">
        <v>0</v>
      </c>
      <c r="S64" s="84">
        <v>0</v>
      </c>
      <c r="T64" s="84">
        <v>0</v>
      </c>
      <c r="U64" s="84">
        <v>0</v>
      </c>
      <c r="V64" s="84">
        <v>0</v>
      </c>
      <c r="W64" s="84">
        <v>0</v>
      </c>
      <c r="X64" s="84">
        <v>0</v>
      </c>
      <c r="Y64" s="84">
        <v>0</v>
      </c>
      <c r="Z64" s="84">
        <v>0</v>
      </c>
      <c r="AA64" s="84">
        <v>0</v>
      </c>
      <c r="AB64" s="84">
        <v>0</v>
      </c>
      <c r="AC64" s="84">
        <v>0</v>
      </c>
      <c r="AD64" s="84">
        <v>0</v>
      </c>
    </row>
    <row r="65" spans="2:30" ht="15" thickBot="1">
      <c r="B65" s="35" t="s">
        <v>911</v>
      </c>
      <c r="C65" s="37">
        <v>1.9695000000099998</v>
      </c>
      <c r="D65" s="37">
        <v>1.9695000000099998</v>
      </c>
      <c r="E65" s="37">
        <v>2.1695000000099998</v>
      </c>
      <c r="F65" s="37">
        <v>2.1695000000099998</v>
      </c>
      <c r="G65" s="37">
        <v>2.1695000000099998</v>
      </c>
      <c r="H65" s="37">
        <v>2.1695000000099998</v>
      </c>
      <c r="I65" s="37">
        <v>2.69950000001</v>
      </c>
      <c r="J65" s="37">
        <v>2.69950000001</v>
      </c>
      <c r="K65" s="37">
        <v>2.69950000001</v>
      </c>
      <c r="L65" s="37">
        <v>2.4075000000000002</v>
      </c>
      <c r="M65" s="37">
        <v>2.5957903821400001</v>
      </c>
      <c r="N65" s="37">
        <v>3.6133795722299995</v>
      </c>
      <c r="O65" s="37">
        <v>3.8804999561299995</v>
      </c>
      <c r="P65" s="37">
        <v>3.8804999561299995</v>
      </c>
      <c r="Q65" s="37">
        <v>3.8804999561299995</v>
      </c>
      <c r="R65" s="37">
        <v>4.1454999561299992</v>
      </c>
      <c r="S65" s="37">
        <v>4.7633594312599996</v>
      </c>
      <c r="T65" s="37">
        <v>4.7633594312599996</v>
      </c>
      <c r="U65" s="37">
        <v>5.8244245235700003</v>
      </c>
      <c r="V65" s="37">
        <v>6.0821000138800008</v>
      </c>
      <c r="W65" s="37">
        <v>5.9506000138800008</v>
      </c>
      <c r="X65" s="37">
        <v>5.9506000138800008</v>
      </c>
      <c r="Y65" s="37">
        <v>5.3866000138800008</v>
      </c>
      <c r="Z65" s="37">
        <v>5.3866000138800008</v>
      </c>
      <c r="AA65" s="37">
        <v>5.3866000138800008</v>
      </c>
      <c r="AB65" s="37">
        <v>4.8676000138799997</v>
      </c>
      <c r="AC65" s="37">
        <v>4.5216000138799997</v>
      </c>
      <c r="AD65" s="37">
        <v>4.5216000138799997</v>
      </c>
    </row>
    <row r="66" spans="2:30" ht="15" thickBot="1">
      <c r="B66" s="35" t="s">
        <v>848</v>
      </c>
      <c r="C66" s="84">
        <v>0.15640000000000001</v>
      </c>
      <c r="D66" s="84">
        <v>0.15640000000000001</v>
      </c>
      <c r="E66" s="84">
        <v>0.15640000000000001</v>
      </c>
      <c r="F66" s="84">
        <v>0.15640000000000001</v>
      </c>
      <c r="G66" s="84">
        <v>0.15640000000000001</v>
      </c>
      <c r="H66" s="84">
        <v>0.15640000000000001</v>
      </c>
      <c r="I66" s="84">
        <v>0.15640000000000001</v>
      </c>
      <c r="J66" s="84">
        <v>0.15640000000000001</v>
      </c>
      <c r="K66" s="84">
        <v>0.15640000000000001</v>
      </c>
      <c r="L66" s="84">
        <v>0.15640000000000001</v>
      </c>
      <c r="M66" s="84">
        <v>0.15640000000000001</v>
      </c>
      <c r="N66" s="84">
        <v>0.15640000000000001</v>
      </c>
      <c r="O66" s="84">
        <v>0.15640000000000001</v>
      </c>
      <c r="P66" s="84">
        <v>7.0000000000000007E-2</v>
      </c>
      <c r="Q66" s="84">
        <v>7.0000000000000007E-2</v>
      </c>
      <c r="R66" s="84">
        <v>7.0000000000000007E-2</v>
      </c>
      <c r="S66" s="84">
        <v>7.0000000000000007E-2</v>
      </c>
      <c r="T66" s="84">
        <v>7.0000000000000007E-2</v>
      </c>
      <c r="U66" s="84">
        <v>0</v>
      </c>
      <c r="V66" s="84">
        <v>0</v>
      </c>
      <c r="W66" s="84">
        <v>0</v>
      </c>
      <c r="X66" s="84">
        <v>0</v>
      </c>
      <c r="Y66" s="84">
        <v>0</v>
      </c>
      <c r="Z66" s="84">
        <v>0</v>
      </c>
      <c r="AA66" s="84">
        <v>0</v>
      </c>
      <c r="AB66" s="84">
        <v>0</v>
      </c>
      <c r="AC66" s="84">
        <v>0</v>
      </c>
      <c r="AD66" s="84">
        <v>0</v>
      </c>
    </row>
    <row r="67" spans="2:30" ht="15" thickBot="1">
      <c r="B67" s="35" t="s">
        <v>912</v>
      </c>
      <c r="C67" s="37">
        <v>1.72376</v>
      </c>
      <c r="D67" s="37">
        <v>2.4297600000000004</v>
      </c>
      <c r="E67" s="37">
        <v>2.7297600000000002</v>
      </c>
      <c r="F67" s="37">
        <v>2.8797600443100002</v>
      </c>
      <c r="G67" s="37">
        <v>2.87976006356</v>
      </c>
      <c r="H67" s="37">
        <v>2.8838975990999995</v>
      </c>
      <c r="I67" s="37">
        <v>2.9645732060199999</v>
      </c>
      <c r="J67" s="37">
        <v>4.9625732169599992</v>
      </c>
      <c r="K67" s="37">
        <v>4.9625732298799994</v>
      </c>
      <c r="L67" s="37">
        <v>4.9625732614400002</v>
      </c>
      <c r="M67" s="37">
        <v>4.9625733902600002</v>
      </c>
      <c r="N67" s="37">
        <v>4.9625733902600002</v>
      </c>
      <c r="O67" s="37">
        <v>4.9625733902600002</v>
      </c>
      <c r="P67" s="37">
        <v>4.9625734169099998</v>
      </c>
      <c r="Q67" s="37">
        <v>4.86257342571</v>
      </c>
      <c r="R67" s="37">
        <v>4.8625734390700002</v>
      </c>
      <c r="S67" s="37">
        <v>4.8625734427900005</v>
      </c>
      <c r="T67" s="37">
        <v>4.8625734484200001</v>
      </c>
      <c r="U67" s="37">
        <v>4.8125734608000004</v>
      </c>
      <c r="V67" s="37">
        <v>4.8125734862099998</v>
      </c>
      <c r="W67" s="37">
        <v>4.5125735194700001</v>
      </c>
      <c r="X67" s="37">
        <v>3.8625735619600006</v>
      </c>
      <c r="Y67" s="37">
        <v>3.5625735619599999</v>
      </c>
      <c r="Z67" s="37">
        <v>3.4125735203200001</v>
      </c>
      <c r="AA67" s="37">
        <v>3.6170570347399997</v>
      </c>
      <c r="AB67" s="37">
        <v>3.6141485261700002</v>
      </c>
      <c r="AC67" s="37">
        <v>3.6141485229299999</v>
      </c>
      <c r="AD67" s="37">
        <v>3.5192500437200001</v>
      </c>
    </row>
    <row r="68" spans="2:30" ht="15" thickBot="1">
      <c r="B68" s="35" t="s">
        <v>913</v>
      </c>
      <c r="C68" s="84">
        <v>8.5399199999999995E-2</v>
      </c>
      <c r="D68" s="84">
        <v>0.18332742020999998</v>
      </c>
      <c r="E68" s="84">
        <v>0.28942104996000001</v>
      </c>
      <c r="F68" s="84">
        <v>0.43032349955999999</v>
      </c>
      <c r="G68" s="84">
        <v>0.60161979998000004</v>
      </c>
      <c r="H68" s="84">
        <v>0.90189710003000001</v>
      </c>
      <c r="I68" s="84">
        <v>1.1775209449599999</v>
      </c>
      <c r="J68" s="84">
        <v>1.46167840794</v>
      </c>
      <c r="K68" s="84">
        <v>1.7744593976199998</v>
      </c>
      <c r="L68" s="84">
        <v>2.1175435398999998</v>
      </c>
      <c r="M68" s="84">
        <v>2.4830766421299999</v>
      </c>
      <c r="N68" s="84">
        <v>2.8986085988899997</v>
      </c>
      <c r="O68" s="84">
        <v>3.26722830863</v>
      </c>
      <c r="P68" s="84">
        <v>3.66967818025</v>
      </c>
      <c r="Q68" s="84">
        <v>4.1113900048100005</v>
      </c>
      <c r="R68" s="84">
        <v>4.524452278180001</v>
      </c>
      <c r="S68" s="84">
        <v>4.9546279188599991</v>
      </c>
      <c r="T68" s="84">
        <v>5.3933419158599998</v>
      </c>
      <c r="U68" s="84">
        <v>5.8482093609000003</v>
      </c>
      <c r="V68" s="84">
        <v>6.3162217656699999</v>
      </c>
      <c r="W68" s="84">
        <v>6.8073300321299994</v>
      </c>
      <c r="X68" s="84">
        <v>7.32435053783</v>
      </c>
      <c r="Y68" s="84">
        <v>7.8249520178499994</v>
      </c>
      <c r="Z68" s="84">
        <v>8.3422924531200007</v>
      </c>
      <c r="AA68" s="84">
        <v>8.8777328321500004</v>
      </c>
      <c r="AB68" s="84">
        <v>9.3862708295600008</v>
      </c>
      <c r="AC68" s="84">
        <v>9.6045960683800011</v>
      </c>
      <c r="AD68" s="84">
        <v>9.8197955613700003</v>
      </c>
    </row>
    <row r="69" spans="2:30" ht="15" thickBot="1">
      <c r="B69" s="35" t="s">
        <v>914</v>
      </c>
      <c r="C69" s="37">
        <v>0.17867609797400003</v>
      </c>
      <c r="D69" s="37">
        <v>0.278873198268</v>
      </c>
      <c r="E69" s="37">
        <v>0.35873700812100001</v>
      </c>
      <c r="F69" s="37">
        <v>0.43992834619500004</v>
      </c>
      <c r="G69" s="37">
        <v>0.51215319159700001</v>
      </c>
      <c r="H69" s="37">
        <v>0.61391273498999999</v>
      </c>
      <c r="I69" s="37">
        <v>0.73279057005699999</v>
      </c>
      <c r="J69" s="37">
        <v>0.8419944410539999</v>
      </c>
      <c r="K69" s="37">
        <v>0.947802486409</v>
      </c>
      <c r="L69" s="37">
        <v>1.0511431084209999</v>
      </c>
      <c r="M69" s="37">
        <v>1.149179187026</v>
      </c>
      <c r="N69" s="37">
        <v>1.2516213258100002</v>
      </c>
      <c r="O69" s="37">
        <v>1.3248146266800001</v>
      </c>
      <c r="P69" s="37">
        <v>1.39698568518</v>
      </c>
      <c r="Q69" s="37">
        <v>1.4665389665899999</v>
      </c>
      <c r="R69" s="37">
        <v>1.5176619686199999</v>
      </c>
      <c r="S69" s="37">
        <v>1.55758376344</v>
      </c>
      <c r="T69" s="37">
        <v>1.5906128159199999</v>
      </c>
      <c r="U69" s="37">
        <v>1.6148575115600001</v>
      </c>
      <c r="V69" s="37">
        <v>1.6319938874</v>
      </c>
      <c r="W69" s="37">
        <v>1.6472812800100001</v>
      </c>
      <c r="X69" s="37">
        <v>1.6631674806699999</v>
      </c>
      <c r="Y69" s="37">
        <v>1.6660056937100001</v>
      </c>
      <c r="Z69" s="37">
        <v>1.6681583727000002</v>
      </c>
      <c r="AA69" s="37">
        <v>1.6605823121200001</v>
      </c>
      <c r="AB69" s="37">
        <v>1.6442725836400001</v>
      </c>
      <c r="AC69" s="37">
        <v>1.7024851454400001</v>
      </c>
      <c r="AD69" s="37">
        <v>1.75769519837</v>
      </c>
    </row>
    <row r="70" spans="2:30" ht="15" thickBot="1">
      <c r="B70" s="35" t="s">
        <v>915</v>
      </c>
      <c r="C70" s="37">
        <v>0</v>
      </c>
      <c r="D70" s="37">
        <v>0</v>
      </c>
      <c r="E70" s="37">
        <v>0</v>
      </c>
      <c r="F70" s="37">
        <v>0</v>
      </c>
      <c r="G70" s="37">
        <v>0</v>
      </c>
      <c r="H70" s="37">
        <v>0</v>
      </c>
      <c r="I70" s="37">
        <v>0</v>
      </c>
      <c r="J70" s="37">
        <v>0</v>
      </c>
      <c r="K70" s="37">
        <v>0</v>
      </c>
      <c r="L70" s="37">
        <v>0</v>
      </c>
      <c r="M70" s="37">
        <v>0</v>
      </c>
      <c r="N70" s="37">
        <v>0</v>
      </c>
      <c r="O70" s="37">
        <v>0</v>
      </c>
      <c r="P70" s="37">
        <v>0</v>
      </c>
      <c r="Q70" s="37">
        <v>0</v>
      </c>
      <c r="R70" s="37">
        <v>0</v>
      </c>
      <c r="S70" s="37">
        <v>0</v>
      </c>
      <c r="T70" s="37">
        <v>0</v>
      </c>
      <c r="U70" s="37">
        <v>0</v>
      </c>
      <c r="V70" s="37">
        <v>0</v>
      </c>
      <c r="W70" s="37">
        <v>0</v>
      </c>
      <c r="X70" s="37">
        <v>0</v>
      </c>
      <c r="Y70" s="37">
        <v>0</v>
      </c>
      <c r="Z70" s="37">
        <v>0</v>
      </c>
      <c r="AA70" s="37">
        <v>0</v>
      </c>
      <c r="AB70" s="37">
        <v>0</v>
      </c>
      <c r="AC70" s="37">
        <v>0</v>
      </c>
      <c r="AD70" s="37">
        <v>0</v>
      </c>
    </row>
    <row r="71" spans="2:30" ht="15" thickBot="1">
      <c r="B71" s="35" t="s">
        <v>837</v>
      </c>
      <c r="C71" s="84">
        <v>2.4639899999999999</v>
      </c>
      <c r="D71" s="84">
        <v>2.6029899999999997</v>
      </c>
      <c r="E71" s="84">
        <v>5.4754517721800005</v>
      </c>
      <c r="F71" s="84">
        <v>6.5714038710500011</v>
      </c>
      <c r="G71" s="84">
        <v>6.9651012048099998</v>
      </c>
      <c r="H71" s="84">
        <v>10.588224213199998</v>
      </c>
      <c r="I71" s="84">
        <v>12.45579611408</v>
      </c>
      <c r="J71" s="84">
        <v>12.562466304879999</v>
      </c>
      <c r="K71" s="84">
        <v>13.382610644729999</v>
      </c>
      <c r="L71" s="84">
        <v>14.5870805082</v>
      </c>
      <c r="M71" s="84">
        <v>17.41807742552</v>
      </c>
      <c r="N71" s="84">
        <v>18.216976749840001</v>
      </c>
      <c r="O71" s="84">
        <v>18.216976749840001</v>
      </c>
      <c r="P71" s="84">
        <v>18.216976749840001</v>
      </c>
      <c r="Q71" s="84">
        <v>18.216976749840001</v>
      </c>
      <c r="R71" s="84">
        <v>18.216976749840001</v>
      </c>
      <c r="S71" s="84">
        <v>18.216976749840001</v>
      </c>
      <c r="T71" s="84">
        <v>18.216976749840001</v>
      </c>
      <c r="U71" s="84">
        <v>18.216976749840001</v>
      </c>
      <c r="V71" s="84">
        <v>18.07529389482</v>
      </c>
      <c r="W71" s="84">
        <v>20.6308052055</v>
      </c>
      <c r="X71" s="84">
        <v>20.709405703050003</v>
      </c>
      <c r="Y71" s="84">
        <v>21.050298574560003</v>
      </c>
      <c r="Z71" s="84">
        <v>21.17388862732</v>
      </c>
      <c r="AA71" s="84">
        <v>21.217561000850001</v>
      </c>
      <c r="AB71" s="84">
        <v>21.172048148490003</v>
      </c>
      <c r="AC71" s="84">
        <v>21.172048148490003</v>
      </c>
      <c r="AD71" s="84">
        <v>21.172048148490003</v>
      </c>
    </row>
    <row r="72" spans="2:30" ht="15" thickBot="1">
      <c r="B72" s="35" t="s">
        <v>917</v>
      </c>
      <c r="C72" s="37">
        <v>3.1012799999999996</v>
      </c>
      <c r="D72" s="37">
        <v>3.1607200000000004</v>
      </c>
      <c r="E72" s="37">
        <v>3.2615600172399999</v>
      </c>
      <c r="F72" s="37">
        <v>3.2610200702000003</v>
      </c>
      <c r="G72" s="37">
        <v>3.2604600701999997</v>
      </c>
      <c r="H72" s="37">
        <v>3.5287822935299999</v>
      </c>
      <c r="I72" s="37">
        <v>5.0123717083399999</v>
      </c>
      <c r="J72" s="37">
        <v>6.2369764760399997</v>
      </c>
      <c r="K72" s="37">
        <v>6.933182111869999</v>
      </c>
      <c r="L72" s="37">
        <v>8.3957775658900005</v>
      </c>
      <c r="M72" s="37">
        <v>9.2802013954200007</v>
      </c>
      <c r="N72" s="37">
        <v>10.374856021900001</v>
      </c>
      <c r="O72" s="37">
        <v>11.938196237160001</v>
      </c>
      <c r="P72" s="37">
        <v>11.88969623841</v>
      </c>
      <c r="Q72" s="37">
        <v>11.88969623841</v>
      </c>
      <c r="R72" s="37">
        <v>12.15348925804</v>
      </c>
      <c r="S72" s="37">
        <v>12.93117615946</v>
      </c>
      <c r="T72" s="37">
        <v>15.14846049118</v>
      </c>
      <c r="U72" s="37">
        <v>16.942065951669996</v>
      </c>
      <c r="V72" s="37">
        <v>17.601269655999999</v>
      </c>
      <c r="W72" s="37">
        <v>17.857609279039998</v>
      </c>
      <c r="X72" s="37">
        <v>20.07992977995</v>
      </c>
      <c r="Y72" s="37">
        <v>19.470919779950002</v>
      </c>
      <c r="Z72" s="37">
        <v>20.761062568989999</v>
      </c>
      <c r="AA72" s="37">
        <v>21.699516789550003</v>
      </c>
      <c r="AB72" s="37">
        <v>24.173052404990006</v>
      </c>
      <c r="AC72" s="37">
        <v>24.047161575420002</v>
      </c>
      <c r="AD72" s="37">
        <v>23.927281575419997</v>
      </c>
    </row>
    <row r="73" spans="2:30" ht="15" thickBot="1">
      <c r="B73" s="35" t="s">
        <v>1329</v>
      </c>
      <c r="C73" s="84">
        <v>6.8500746484299997</v>
      </c>
      <c r="D73" s="84">
        <v>7.3941857873699988</v>
      </c>
      <c r="E73" s="84">
        <v>7.9567650007299999</v>
      </c>
      <c r="F73" s="84">
        <v>8.6234435001899996</v>
      </c>
      <c r="G73" s="84">
        <v>9.3406599913099999</v>
      </c>
      <c r="H73" s="84">
        <v>10.083602990499999</v>
      </c>
      <c r="I73" s="84">
        <v>10.772044000400001</v>
      </c>
      <c r="J73" s="84">
        <v>11.426385999300001</v>
      </c>
      <c r="K73" s="84">
        <v>12.120774001199999</v>
      </c>
      <c r="L73" s="84">
        <v>12.7577935</v>
      </c>
      <c r="M73" s="84">
        <v>13.413584003</v>
      </c>
      <c r="N73" s="84">
        <v>14.044684983</v>
      </c>
      <c r="O73" s="84">
        <v>14.6432814883</v>
      </c>
      <c r="P73" s="84">
        <v>15.225541489799999</v>
      </c>
      <c r="Q73" s="84">
        <v>15.807121992899999</v>
      </c>
      <c r="R73" s="84">
        <v>16.394817996099999</v>
      </c>
      <c r="S73" s="84">
        <v>16.974493497000001</v>
      </c>
      <c r="T73" s="84">
        <v>17.582036485900002</v>
      </c>
      <c r="U73" s="84">
        <v>18.167538492399999</v>
      </c>
      <c r="V73" s="84">
        <v>18.764722003700001</v>
      </c>
      <c r="W73" s="84">
        <v>19.422700513500001</v>
      </c>
      <c r="X73" s="84">
        <v>20.1321315014</v>
      </c>
      <c r="Y73" s="84">
        <v>20.819527984200001</v>
      </c>
      <c r="Z73" s="84">
        <v>21.539405997599999</v>
      </c>
      <c r="AA73" s="84">
        <v>22.279952000400002</v>
      </c>
      <c r="AB73" s="84">
        <v>23.034224503699999</v>
      </c>
      <c r="AC73" s="84">
        <v>23.7684169835</v>
      </c>
      <c r="AD73" s="84">
        <v>24.5075684802</v>
      </c>
    </row>
    <row r="74" spans="2:30" ht="15" thickBot="1">
      <c r="B74" s="35" t="s">
        <v>1330</v>
      </c>
      <c r="C74" s="37">
        <v>0</v>
      </c>
      <c r="D74" s="37">
        <v>0</v>
      </c>
      <c r="E74" s="37">
        <v>0</v>
      </c>
      <c r="F74" s="37">
        <v>0</v>
      </c>
      <c r="G74" s="37">
        <v>0</v>
      </c>
      <c r="H74" s="37">
        <v>0</v>
      </c>
      <c r="I74" s="37">
        <v>0</v>
      </c>
      <c r="J74" s="37">
        <v>0</v>
      </c>
      <c r="K74" s="37">
        <v>0</v>
      </c>
      <c r="L74" s="37">
        <v>0</v>
      </c>
      <c r="M74" s="37">
        <v>0</v>
      </c>
      <c r="N74" s="37">
        <v>0.09</v>
      </c>
      <c r="O74" s="37">
        <v>0.09</v>
      </c>
      <c r="P74" s="37">
        <v>0.09</v>
      </c>
      <c r="Q74" s="37">
        <v>0.09</v>
      </c>
      <c r="R74" s="37">
        <v>0.09</v>
      </c>
      <c r="S74" s="37">
        <v>0.09</v>
      </c>
      <c r="T74" s="37">
        <v>0.09</v>
      </c>
      <c r="U74" s="37">
        <v>0.09</v>
      </c>
      <c r="V74" s="37">
        <v>0.09</v>
      </c>
      <c r="W74" s="37">
        <v>0.09</v>
      </c>
      <c r="X74" s="37">
        <v>0.09</v>
      </c>
      <c r="Y74" s="37">
        <v>0.09</v>
      </c>
      <c r="Z74" s="37">
        <v>0.09</v>
      </c>
      <c r="AA74" s="37">
        <v>0.09</v>
      </c>
      <c r="AB74" s="37">
        <v>0.09</v>
      </c>
      <c r="AC74" s="37">
        <v>0.09</v>
      </c>
      <c r="AD74" s="37">
        <v>0.09</v>
      </c>
    </row>
    <row r="75" spans="2:30" ht="15" thickBot="1">
      <c r="B75" s="35" t="s">
        <v>919</v>
      </c>
      <c r="C75" s="84">
        <v>13.938169199999999</v>
      </c>
      <c r="D75" s="84">
        <v>14.755047420209999</v>
      </c>
      <c r="E75" s="84">
        <v>15.37597104996</v>
      </c>
      <c r="F75" s="84">
        <v>14.335033543870001</v>
      </c>
      <c r="G75" s="84">
        <v>14.156969863540001</v>
      </c>
      <c r="H75" s="84">
        <v>13.918534699129999</v>
      </c>
      <c r="I75" s="84">
        <v>13.561774150979998</v>
      </c>
      <c r="J75" s="84">
        <v>15.5801816249</v>
      </c>
      <c r="K75" s="84">
        <v>14.829522627499999</v>
      </c>
      <c r="L75" s="84">
        <v>13.253556801330001</v>
      </c>
      <c r="M75" s="84">
        <v>12.227430414519999</v>
      </c>
      <c r="N75" s="84">
        <v>13.770251561369999</v>
      </c>
      <c r="O75" s="84">
        <v>14.041011655009997</v>
      </c>
      <c r="P75" s="84">
        <v>14.377391553279999</v>
      </c>
      <c r="Q75" s="84">
        <v>14.736033386640001</v>
      </c>
      <c r="R75" s="84">
        <v>15.286685673380001</v>
      </c>
      <c r="S75" s="84">
        <v>16.354030792909999</v>
      </c>
      <c r="T75" s="84">
        <v>16.81131479554</v>
      </c>
      <c r="U75" s="84">
        <v>18.225067345270002</v>
      </c>
      <c r="V75" s="84">
        <v>18.967365265760002</v>
      </c>
      <c r="W75" s="84">
        <v>19.040543565480004</v>
      </c>
      <c r="X75" s="84">
        <v>18.278214113670003</v>
      </c>
      <c r="Y75" s="84">
        <v>17.688055593689999</v>
      </c>
      <c r="Z75" s="84">
        <v>18.071475987320003</v>
      </c>
      <c r="AA75" s="84">
        <v>18.826919880769999</v>
      </c>
      <c r="AB75" s="84">
        <v>18.827979369609999</v>
      </c>
      <c r="AC75" s="84">
        <v>18.52749460519</v>
      </c>
      <c r="AD75" s="84">
        <v>18.660625618970002</v>
      </c>
    </row>
    <row r="76" spans="2:30" ht="15" thickBot="1">
      <c r="B76" s="35"/>
      <c r="C76" s="37"/>
      <c r="D76" s="37"/>
      <c r="E76" s="37"/>
      <c r="F76" s="37"/>
      <c r="G76" s="37"/>
      <c r="H76" s="37"/>
      <c r="I76" s="37"/>
      <c r="J76" s="37"/>
      <c r="K76" s="37"/>
      <c r="L76" s="37"/>
      <c r="M76" s="37"/>
      <c r="N76" s="37"/>
      <c r="O76" s="37"/>
      <c r="P76" s="37"/>
      <c r="Q76" s="37"/>
      <c r="R76" s="37"/>
      <c r="S76" s="37"/>
      <c r="T76" s="37"/>
      <c r="U76" s="37"/>
      <c r="V76" s="37"/>
      <c r="W76" s="37"/>
      <c r="X76" s="37"/>
      <c r="Y76" s="37"/>
      <c r="Z76" s="37"/>
      <c r="AA76" s="37"/>
      <c r="AB76" s="37"/>
      <c r="AC76" s="37"/>
      <c r="AD76" s="37"/>
    </row>
    <row r="77" spans="2:30" ht="15" thickBot="1">
      <c r="B77" s="35" t="s">
        <v>1331</v>
      </c>
      <c r="C77" s="84">
        <v>0.27520999999999995</v>
      </c>
      <c r="D77" s="84">
        <v>0.28816000000000003</v>
      </c>
      <c r="E77" s="84">
        <v>0.30298999999999998</v>
      </c>
      <c r="F77" s="84">
        <v>0.31614999999999999</v>
      </c>
      <c r="G77" s="84">
        <v>0.33179000000000003</v>
      </c>
      <c r="H77" s="84">
        <v>0.34893999999999997</v>
      </c>
      <c r="I77" s="84">
        <v>0.36587999999999998</v>
      </c>
      <c r="J77" s="84">
        <v>0.38212999999999997</v>
      </c>
      <c r="K77" s="84">
        <v>0.39868999999999999</v>
      </c>
      <c r="L77" s="84">
        <v>0.41564000000000001</v>
      </c>
      <c r="M77" s="84">
        <v>0.43169000000000002</v>
      </c>
      <c r="N77" s="84">
        <v>0.45139000000000001</v>
      </c>
      <c r="O77" s="84">
        <v>0.47141000000000005</v>
      </c>
      <c r="P77" s="84">
        <v>0.49174000000000001</v>
      </c>
      <c r="Q77" s="84">
        <v>0.50867000000000007</v>
      </c>
      <c r="R77" s="84">
        <v>0.52566000000000002</v>
      </c>
      <c r="S77" s="84">
        <v>0.54497000000000007</v>
      </c>
      <c r="T77" s="84">
        <v>0.56353999999999993</v>
      </c>
      <c r="U77" s="84">
        <v>0.58135999999999999</v>
      </c>
      <c r="V77" s="84">
        <v>0.59797</v>
      </c>
      <c r="W77" s="84">
        <v>0.61153999999999997</v>
      </c>
      <c r="X77" s="84">
        <v>0.62669000000000008</v>
      </c>
      <c r="Y77" s="84">
        <v>0.64393</v>
      </c>
      <c r="Z77" s="84">
        <v>0.66000999999999999</v>
      </c>
      <c r="AA77" s="84">
        <v>0.67552999999999996</v>
      </c>
      <c r="AB77" s="84">
        <v>0.68996000000000002</v>
      </c>
      <c r="AC77" s="84">
        <v>0.69714999999999994</v>
      </c>
      <c r="AD77" s="84">
        <v>0.70998000000000006</v>
      </c>
    </row>
    <row r="81" spans="2:11" ht="21">
      <c r="B81" s="55" t="s">
        <v>1334</v>
      </c>
      <c r="D81" s="9" t="s">
        <v>1335</v>
      </c>
    </row>
    <row r="83" spans="2:11">
      <c r="B83" s="7"/>
      <c r="C83" s="7"/>
      <c r="D83" s="7"/>
      <c r="E83" s="7"/>
      <c r="F83" s="7"/>
      <c r="G83" s="7"/>
      <c r="H83" s="7"/>
      <c r="I83" s="7"/>
      <c r="J83" s="7"/>
      <c r="K83" s="7"/>
    </row>
    <row r="84" spans="2:11">
      <c r="B84" s="7"/>
      <c r="C84" s="7"/>
      <c r="D84" s="7"/>
      <c r="E84" s="7"/>
      <c r="F84" s="7"/>
      <c r="G84" s="7"/>
      <c r="H84" s="7"/>
      <c r="I84" s="7"/>
      <c r="J84" s="7"/>
      <c r="K84" s="7"/>
    </row>
    <row r="85" spans="2:11">
      <c r="B85" s="7"/>
      <c r="C85" s="7"/>
      <c r="D85" s="7"/>
      <c r="E85" s="7"/>
      <c r="F85" s="7"/>
      <c r="G85" s="7"/>
      <c r="H85" s="7"/>
      <c r="I85" s="7"/>
      <c r="J85" s="7"/>
      <c r="K85" s="7"/>
    </row>
    <row r="86" spans="2:11">
      <c r="B86" s="7"/>
      <c r="C86" s="7"/>
      <c r="D86" s="7"/>
      <c r="E86" s="7"/>
      <c r="F86" s="7"/>
      <c r="G86" s="7"/>
      <c r="H86" s="7"/>
      <c r="I86" s="7"/>
      <c r="J86" s="7"/>
      <c r="K86" s="7"/>
    </row>
    <row r="87" spans="2:11">
      <c r="B87" s="7"/>
      <c r="C87" s="7"/>
      <c r="D87" s="7"/>
      <c r="E87" s="7"/>
      <c r="F87" s="7"/>
      <c r="G87" s="7"/>
      <c r="H87" s="7"/>
      <c r="I87" s="7"/>
      <c r="J87" s="7"/>
      <c r="K87" s="7"/>
    </row>
    <row r="88" spans="2:11">
      <c r="B88" s="7"/>
      <c r="C88" s="7"/>
      <c r="D88" s="7"/>
      <c r="E88" s="7"/>
      <c r="F88" s="7"/>
      <c r="G88" s="7"/>
      <c r="H88" s="7"/>
      <c r="I88" s="7"/>
      <c r="J88" s="7"/>
      <c r="K88" s="7"/>
    </row>
    <row r="89" spans="2:11">
      <c r="B89" s="7"/>
      <c r="C89" s="7"/>
      <c r="D89" s="7"/>
      <c r="E89" s="7"/>
      <c r="F89" s="7"/>
      <c r="G89" s="7"/>
      <c r="H89" s="7"/>
      <c r="I89" s="7"/>
      <c r="J89" s="7"/>
      <c r="K89" s="7"/>
    </row>
    <row r="90" spans="2:11">
      <c r="B90" s="7"/>
      <c r="C90" s="7"/>
      <c r="D90" s="7"/>
      <c r="E90" s="7"/>
      <c r="F90" s="7"/>
      <c r="G90" s="7"/>
      <c r="H90" s="7"/>
      <c r="I90" s="7"/>
      <c r="J90" s="7"/>
      <c r="K90" s="7"/>
    </row>
    <row r="91" spans="2:11">
      <c r="B91" s="7"/>
      <c r="C91" s="7"/>
      <c r="D91" s="7"/>
      <c r="E91" s="7"/>
      <c r="F91" s="7"/>
      <c r="G91" s="7"/>
      <c r="H91" s="7"/>
      <c r="I91" s="7"/>
      <c r="J91" s="7"/>
      <c r="K91" s="7"/>
    </row>
    <row r="92" spans="2:11">
      <c r="B92" s="7"/>
      <c r="C92" s="7"/>
      <c r="D92" s="7"/>
      <c r="E92" s="7"/>
      <c r="F92" s="7"/>
      <c r="G92" s="7"/>
      <c r="H92" s="7"/>
      <c r="I92" s="7"/>
      <c r="J92" s="7"/>
      <c r="K92" s="7"/>
    </row>
    <row r="93" spans="2:11">
      <c r="B93" s="7"/>
      <c r="C93" s="7"/>
      <c r="D93" s="7"/>
      <c r="E93" s="7"/>
      <c r="F93" s="7"/>
      <c r="G93" s="7"/>
      <c r="H93" s="7"/>
      <c r="I93" s="7"/>
      <c r="J93" s="7"/>
      <c r="K93" s="7"/>
    </row>
    <row r="94" spans="2:11">
      <c r="B94" s="7"/>
      <c r="C94" s="7"/>
      <c r="D94" s="7"/>
      <c r="E94" s="7"/>
      <c r="F94" s="7"/>
      <c r="G94" s="7"/>
      <c r="H94" s="7"/>
      <c r="I94" s="7"/>
      <c r="J94" s="7"/>
      <c r="K94" s="7"/>
    </row>
    <row r="95" spans="2:11">
      <c r="B95" s="7"/>
      <c r="C95" s="7"/>
      <c r="D95" s="7"/>
      <c r="E95" s="7"/>
      <c r="F95" s="7"/>
      <c r="G95" s="7"/>
      <c r="H95" s="7"/>
      <c r="I95" s="7"/>
      <c r="J95" s="7"/>
      <c r="K95" s="7"/>
    </row>
    <row r="96" spans="2:11">
      <c r="B96" s="7"/>
      <c r="C96" s="7"/>
      <c r="D96" s="7"/>
      <c r="E96" s="7"/>
      <c r="F96" s="7"/>
      <c r="G96" s="7"/>
      <c r="H96" s="7"/>
      <c r="I96" s="7"/>
      <c r="J96" s="7"/>
      <c r="K96" s="7"/>
    </row>
    <row r="97" spans="2:30">
      <c r="B97" s="7"/>
      <c r="C97" s="7"/>
      <c r="D97" s="7"/>
      <c r="E97" s="7"/>
      <c r="F97" s="7"/>
      <c r="G97" s="7"/>
      <c r="H97" s="7"/>
      <c r="I97" s="7"/>
      <c r="J97" s="7"/>
      <c r="K97" s="7"/>
    </row>
    <row r="98" spans="2:30">
      <c r="B98" s="7"/>
      <c r="C98" s="7"/>
      <c r="D98" s="7"/>
      <c r="E98" s="7"/>
      <c r="F98" s="7"/>
      <c r="G98" s="7"/>
      <c r="H98" s="7"/>
      <c r="I98" s="7"/>
      <c r="J98" s="7"/>
      <c r="K98" s="7"/>
    </row>
    <row r="100" spans="2:30" ht="15" thickBot="1">
      <c r="B100" s="52" t="s">
        <v>1325</v>
      </c>
      <c r="C100" s="52" t="s">
        <v>872</v>
      </c>
      <c r="D100" s="52" t="s">
        <v>873</v>
      </c>
      <c r="E100" s="52" t="s">
        <v>874</v>
      </c>
      <c r="F100" s="52" t="s">
        <v>875</v>
      </c>
      <c r="G100" s="52" t="s">
        <v>876</v>
      </c>
      <c r="H100" s="52" t="s">
        <v>877</v>
      </c>
      <c r="I100" s="52" t="s">
        <v>878</v>
      </c>
      <c r="J100" s="52" t="s">
        <v>879</v>
      </c>
      <c r="K100" s="52" t="s">
        <v>880</v>
      </c>
      <c r="L100" s="52" t="s">
        <v>881</v>
      </c>
      <c r="M100" s="52" t="s">
        <v>882</v>
      </c>
      <c r="N100" s="52" t="s">
        <v>883</v>
      </c>
      <c r="O100" s="52" t="s">
        <v>884</v>
      </c>
      <c r="P100" s="52" t="s">
        <v>885</v>
      </c>
      <c r="Q100" s="52" t="s">
        <v>886</v>
      </c>
      <c r="R100" s="52" t="s">
        <v>887</v>
      </c>
      <c r="S100" s="52" t="s">
        <v>888</v>
      </c>
      <c r="T100" s="52" t="s">
        <v>889</v>
      </c>
      <c r="U100" s="52" t="s">
        <v>890</v>
      </c>
      <c r="V100" s="52" t="s">
        <v>891</v>
      </c>
      <c r="W100" s="52" t="s">
        <v>892</v>
      </c>
      <c r="X100" s="52" t="s">
        <v>893</v>
      </c>
      <c r="Y100" s="52" t="s">
        <v>894</v>
      </c>
      <c r="Z100" s="52" t="s">
        <v>895</v>
      </c>
      <c r="AA100" s="52" t="s">
        <v>896</v>
      </c>
      <c r="AB100" s="52" t="s">
        <v>897</v>
      </c>
      <c r="AC100" s="52" t="s">
        <v>1326</v>
      </c>
      <c r="AD100" s="52" t="s">
        <v>1327</v>
      </c>
    </row>
    <row r="101" spans="2:30" ht="15" thickBot="1">
      <c r="B101" s="35" t="s">
        <v>908</v>
      </c>
      <c r="C101" s="37">
        <v>0</v>
      </c>
      <c r="D101" s="37">
        <v>0</v>
      </c>
      <c r="E101" s="37">
        <v>0</v>
      </c>
      <c r="F101" s="37">
        <v>0</v>
      </c>
      <c r="G101" s="37">
        <v>0</v>
      </c>
      <c r="H101" s="37">
        <v>0</v>
      </c>
      <c r="I101" s="37">
        <v>0</v>
      </c>
      <c r="J101" s="37">
        <v>0</v>
      </c>
      <c r="K101" s="37">
        <v>0</v>
      </c>
      <c r="L101" s="37">
        <v>0</v>
      </c>
      <c r="M101" s="37">
        <v>0</v>
      </c>
      <c r="N101" s="37">
        <v>0</v>
      </c>
      <c r="O101" s="37">
        <v>0</v>
      </c>
      <c r="P101" s="37">
        <v>0</v>
      </c>
      <c r="Q101" s="37">
        <v>0</v>
      </c>
      <c r="R101" s="37">
        <v>0</v>
      </c>
      <c r="S101" s="37">
        <v>0</v>
      </c>
      <c r="T101" s="37">
        <v>0</v>
      </c>
      <c r="U101" s="37">
        <v>0</v>
      </c>
      <c r="V101" s="37">
        <v>0</v>
      </c>
      <c r="W101" s="37">
        <v>0</v>
      </c>
      <c r="X101" s="37">
        <v>0</v>
      </c>
      <c r="Y101" s="37">
        <v>0</v>
      </c>
      <c r="Z101" s="37">
        <v>0</v>
      </c>
      <c r="AA101" s="37">
        <v>0</v>
      </c>
      <c r="AB101" s="37">
        <v>0</v>
      </c>
      <c r="AC101" s="37">
        <v>0</v>
      </c>
      <c r="AD101" s="37">
        <v>0</v>
      </c>
    </row>
    <row r="102" spans="2:30" ht="15" thickBot="1">
      <c r="B102" s="35" t="s">
        <v>909</v>
      </c>
      <c r="C102" s="84">
        <v>0</v>
      </c>
      <c r="D102" s="84">
        <v>0</v>
      </c>
      <c r="E102" s="84">
        <v>0</v>
      </c>
      <c r="F102" s="84">
        <v>0</v>
      </c>
      <c r="G102" s="84">
        <v>0</v>
      </c>
      <c r="H102" s="84">
        <v>0</v>
      </c>
      <c r="I102" s="84">
        <v>0</v>
      </c>
      <c r="J102" s="84">
        <v>0</v>
      </c>
      <c r="K102" s="84">
        <v>0</v>
      </c>
      <c r="L102" s="84">
        <v>0</v>
      </c>
      <c r="M102" s="84">
        <v>0</v>
      </c>
      <c r="N102" s="84">
        <v>0</v>
      </c>
      <c r="O102" s="84">
        <v>0</v>
      </c>
      <c r="P102" s="84">
        <v>0</v>
      </c>
      <c r="Q102" s="84">
        <v>0</v>
      </c>
      <c r="R102" s="84">
        <v>0</v>
      </c>
      <c r="S102" s="84">
        <v>0</v>
      </c>
      <c r="T102" s="84">
        <v>0</v>
      </c>
      <c r="U102" s="84">
        <v>0</v>
      </c>
      <c r="V102" s="84">
        <v>0</v>
      </c>
      <c r="W102" s="84">
        <v>0</v>
      </c>
      <c r="X102" s="84">
        <v>0</v>
      </c>
      <c r="Y102" s="84">
        <v>0</v>
      </c>
      <c r="Z102" s="84">
        <v>0</v>
      </c>
      <c r="AA102" s="84">
        <v>0</v>
      </c>
      <c r="AB102" s="84">
        <v>0</v>
      </c>
      <c r="AC102" s="84">
        <v>0</v>
      </c>
      <c r="AD102" s="84">
        <v>0</v>
      </c>
    </row>
    <row r="103" spans="2:30" ht="15" thickBot="1">
      <c r="B103" s="35" t="s">
        <v>910</v>
      </c>
      <c r="C103" s="37">
        <v>1.5089999999900001</v>
      </c>
      <c r="D103" s="37">
        <v>1.5089999999900001</v>
      </c>
      <c r="E103" s="37">
        <v>0.52899999999000002</v>
      </c>
      <c r="F103" s="37">
        <v>0.52899999999000002</v>
      </c>
      <c r="G103" s="37">
        <v>0.52899999999000002</v>
      </c>
      <c r="H103" s="37">
        <v>0.52899999999000002</v>
      </c>
      <c r="I103" s="37">
        <v>0.52899999999000002</v>
      </c>
      <c r="J103" s="37">
        <v>0.52899999999000002</v>
      </c>
      <c r="K103" s="37">
        <v>0.52899999999000002</v>
      </c>
      <c r="L103" s="37">
        <v>0.52899999999000002</v>
      </c>
      <c r="M103" s="37">
        <v>0.52899999999000002</v>
      </c>
      <c r="N103" s="37">
        <v>0.52899999999000002</v>
      </c>
      <c r="O103" s="37">
        <v>0.52899999999000002</v>
      </c>
      <c r="P103" s="37">
        <v>0</v>
      </c>
      <c r="Q103" s="37">
        <v>0</v>
      </c>
      <c r="R103" s="37">
        <v>0</v>
      </c>
      <c r="S103" s="37">
        <v>0</v>
      </c>
      <c r="T103" s="37">
        <v>0</v>
      </c>
      <c r="U103" s="37">
        <v>0</v>
      </c>
      <c r="V103" s="37">
        <v>0</v>
      </c>
      <c r="W103" s="37">
        <v>0</v>
      </c>
      <c r="X103" s="37">
        <v>0</v>
      </c>
      <c r="Y103" s="37">
        <v>0</v>
      </c>
      <c r="Z103" s="37">
        <v>0</v>
      </c>
      <c r="AA103" s="37">
        <v>0</v>
      </c>
      <c r="AB103" s="37">
        <v>0</v>
      </c>
      <c r="AC103" s="37">
        <v>0</v>
      </c>
      <c r="AD103" s="37">
        <v>0</v>
      </c>
    </row>
    <row r="104" spans="2:30" ht="15" thickBot="1">
      <c r="B104" s="35" t="s">
        <v>1328</v>
      </c>
      <c r="C104" s="84">
        <v>0</v>
      </c>
      <c r="D104" s="84">
        <v>0</v>
      </c>
      <c r="E104" s="84">
        <v>0</v>
      </c>
      <c r="F104" s="84">
        <v>0</v>
      </c>
      <c r="G104" s="84">
        <v>0</v>
      </c>
      <c r="H104" s="84">
        <v>0</v>
      </c>
      <c r="I104" s="84">
        <v>0</v>
      </c>
      <c r="J104" s="84">
        <v>0</v>
      </c>
      <c r="K104" s="84">
        <v>0</v>
      </c>
      <c r="L104" s="84">
        <v>0</v>
      </c>
      <c r="M104" s="84">
        <v>0</v>
      </c>
      <c r="N104" s="84">
        <v>0</v>
      </c>
      <c r="O104" s="84">
        <v>0</v>
      </c>
      <c r="P104" s="84">
        <v>0</v>
      </c>
      <c r="Q104" s="84">
        <v>0</v>
      </c>
      <c r="R104" s="84">
        <v>0</v>
      </c>
      <c r="S104" s="84">
        <v>0</v>
      </c>
      <c r="T104" s="84">
        <v>0</v>
      </c>
      <c r="U104" s="84">
        <v>0</v>
      </c>
      <c r="V104" s="84">
        <v>0</v>
      </c>
      <c r="W104" s="84">
        <v>0</v>
      </c>
      <c r="X104" s="84">
        <v>0</v>
      </c>
      <c r="Y104" s="84">
        <v>0</v>
      </c>
      <c r="Z104" s="84">
        <v>0</v>
      </c>
      <c r="AA104" s="84">
        <v>0</v>
      </c>
      <c r="AB104" s="84">
        <v>0</v>
      </c>
      <c r="AC104" s="84">
        <v>0</v>
      </c>
      <c r="AD104" s="84">
        <v>0</v>
      </c>
    </row>
    <row r="105" spans="2:30" ht="15" thickBot="1">
      <c r="B105" s="35" t="s">
        <v>911</v>
      </c>
      <c r="C105" s="37">
        <v>1.56406000004</v>
      </c>
      <c r="D105" s="37">
        <v>1.76406000004</v>
      </c>
      <c r="E105" s="37">
        <v>1.76406000004</v>
      </c>
      <c r="F105" s="37">
        <v>1.6275600000399999</v>
      </c>
      <c r="G105" s="37">
        <v>1.6275600000399999</v>
      </c>
      <c r="H105" s="37">
        <v>1.6275600000399999</v>
      </c>
      <c r="I105" s="37">
        <v>1.3815600000399999</v>
      </c>
      <c r="J105" s="37">
        <v>1.3815600000399999</v>
      </c>
      <c r="K105" s="37">
        <v>1.1419000000000001</v>
      </c>
      <c r="L105" s="37">
        <v>1.1419000000000001</v>
      </c>
      <c r="M105" s="37">
        <v>1.6719000000000002</v>
      </c>
      <c r="N105" s="37">
        <v>1.5919000000000001</v>
      </c>
      <c r="O105" s="37">
        <v>1.5919000000000001</v>
      </c>
      <c r="P105" s="37">
        <v>1.5919000000000001</v>
      </c>
      <c r="Q105" s="37">
        <v>1.5919000000000001</v>
      </c>
      <c r="R105" s="37">
        <v>1.5919000000000001</v>
      </c>
      <c r="S105" s="37">
        <v>1.5919000000000001</v>
      </c>
      <c r="T105" s="37">
        <v>1.5919000000000001</v>
      </c>
      <c r="U105" s="37">
        <v>1.5919000000000001</v>
      </c>
      <c r="V105" s="37">
        <v>1.80418199543</v>
      </c>
      <c r="W105" s="37">
        <v>1.55641521593</v>
      </c>
      <c r="X105" s="37">
        <v>1.4332152159299998</v>
      </c>
      <c r="Y105" s="37">
        <v>1.2792152159299999</v>
      </c>
      <c r="Z105" s="37">
        <v>1.2792152159299999</v>
      </c>
      <c r="AA105" s="37">
        <v>1.2792152159299999</v>
      </c>
      <c r="AB105" s="37">
        <v>1.2792152159299999</v>
      </c>
      <c r="AC105" s="37">
        <v>1.24201521593</v>
      </c>
      <c r="AD105" s="37">
        <v>1.2420156376</v>
      </c>
    </row>
    <row r="106" spans="2:30" ht="15" thickBot="1">
      <c r="B106" s="35" t="s">
        <v>848</v>
      </c>
      <c r="C106" s="84">
        <v>0</v>
      </c>
      <c r="D106" s="84">
        <v>0</v>
      </c>
      <c r="E106" s="84">
        <v>0</v>
      </c>
      <c r="F106" s="84">
        <v>0</v>
      </c>
      <c r="G106" s="84">
        <v>0</v>
      </c>
      <c r="H106" s="84">
        <v>0</v>
      </c>
      <c r="I106" s="84">
        <v>0</v>
      </c>
      <c r="J106" s="84">
        <v>0</v>
      </c>
      <c r="K106" s="84">
        <v>0</v>
      </c>
      <c r="L106" s="84">
        <v>0</v>
      </c>
      <c r="M106" s="84">
        <v>0</v>
      </c>
      <c r="N106" s="84">
        <v>0</v>
      </c>
      <c r="O106" s="84">
        <v>0</v>
      </c>
      <c r="P106" s="84">
        <v>0</v>
      </c>
      <c r="Q106" s="84">
        <v>0</v>
      </c>
      <c r="R106" s="84">
        <v>0</v>
      </c>
      <c r="S106" s="84">
        <v>0</v>
      </c>
      <c r="T106" s="84">
        <v>0</v>
      </c>
      <c r="U106" s="84">
        <v>0</v>
      </c>
      <c r="V106" s="84">
        <v>0</v>
      </c>
      <c r="W106" s="84">
        <v>0</v>
      </c>
      <c r="X106" s="84">
        <v>0</v>
      </c>
      <c r="Y106" s="84">
        <v>0</v>
      </c>
      <c r="Z106" s="84">
        <v>0</v>
      </c>
      <c r="AA106" s="84">
        <v>0</v>
      </c>
      <c r="AB106" s="84">
        <v>0</v>
      </c>
      <c r="AC106" s="84">
        <v>0</v>
      </c>
      <c r="AD106" s="84">
        <v>0</v>
      </c>
    </row>
    <row r="107" spans="2:30" ht="15" thickBot="1">
      <c r="B107" s="35" t="s">
        <v>912</v>
      </c>
      <c r="C107" s="37">
        <v>0.68120000000000003</v>
      </c>
      <c r="D107" s="37">
        <v>0.97618000000000005</v>
      </c>
      <c r="E107" s="37">
        <v>0.97618000000000005</v>
      </c>
      <c r="F107" s="37">
        <v>0.97618005244000006</v>
      </c>
      <c r="G107" s="37">
        <v>0.98220007233000006</v>
      </c>
      <c r="H107" s="37">
        <v>0.97618023218000016</v>
      </c>
      <c r="I107" s="37">
        <v>0.94618023687000019</v>
      </c>
      <c r="J107" s="37">
        <v>0.94618025303999986</v>
      </c>
      <c r="K107" s="37">
        <v>0.94618027559000006</v>
      </c>
      <c r="L107" s="37">
        <v>0.94618027559000006</v>
      </c>
      <c r="M107" s="37">
        <v>0.92118031399000011</v>
      </c>
      <c r="N107" s="37">
        <v>0.92118035952999999</v>
      </c>
      <c r="O107" s="37">
        <v>0.92118036547999993</v>
      </c>
      <c r="P107" s="37">
        <v>0.92118038190000007</v>
      </c>
      <c r="Q107" s="37">
        <v>0.92118039262999996</v>
      </c>
      <c r="R107" s="37">
        <v>0.92118039425999987</v>
      </c>
      <c r="S107" s="37">
        <v>0.92118039890000003</v>
      </c>
      <c r="T107" s="37">
        <v>0.90918039890000002</v>
      </c>
      <c r="U107" s="37">
        <v>0.91520041445999989</v>
      </c>
      <c r="V107" s="37">
        <v>0.65848043483000007</v>
      </c>
      <c r="W107" s="37">
        <v>0.81727093067000001</v>
      </c>
      <c r="X107" s="37">
        <v>0.65527094644999984</v>
      </c>
      <c r="Y107" s="37">
        <v>0.65527094825999987</v>
      </c>
      <c r="Z107" s="37">
        <v>0.65527089731999999</v>
      </c>
      <c r="AA107" s="37">
        <v>0.61377090935</v>
      </c>
      <c r="AB107" s="37">
        <v>0.50277076075000005</v>
      </c>
      <c r="AC107" s="37">
        <v>0.50277076075000005</v>
      </c>
      <c r="AD107" s="37">
        <v>0.50277079229999999</v>
      </c>
    </row>
    <row r="108" spans="2:30" ht="15" thickBot="1">
      <c r="B108" s="35" t="s">
        <v>913</v>
      </c>
      <c r="C108" s="84">
        <v>9.6352850000000004E-2</v>
      </c>
      <c r="D108" s="84">
        <v>0.13911338996</v>
      </c>
      <c r="E108" s="84">
        <v>0.18709094003999999</v>
      </c>
      <c r="F108" s="84">
        <v>0.24647211999000002</v>
      </c>
      <c r="G108" s="84">
        <v>0.31324282997000003</v>
      </c>
      <c r="H108" s="84">
        <v>0.42584237995000002</v>
      </c>
      <c r="I108" s="84">
        <v>0.52993577290000005</v>
      </c>
      <c r="J108" s="84">
        <v>0.63580317027999989</v>
      </c>
      <c r="K108" s="84">
        <v>0.75121549287</v>
      </c>
      <c r="L108" s="84">
        <v>0.87570712055</v>
      </c>
      <c r="M108" s="84">
        <v>1.0150551031900001</v>
      </c>
      <c r="N108" s="84">
        <v>1.1588638710600001</v>
      </c>
      <c r="O108" s="84">
        <v>1.2917962433300001</v>
      </c>
      <c r="P108" s="84">
        <v>1.4396545816000001</v>
      </c>
      <c r="Q108" s="84">
        <v>1.6038715838399999</v>
      </c>
      <c r="R108" s="84">
        <v>1.75335425177</v>
      </c>
      <c r="S108" s="84">
        <v>1.9013971840500001</v>
      </c>
      <c r="T108" s="84">
        <v>2.0474993822799998</v>
      </c>
      <c r="U108" s="84">
        <v>2.1990762450500001</v>
      </c>
      <c r="V108" s="84">
        <v>2.3521211731499996</v>
      </c>
      <c r="W108" s="84">
        <v>2.5155418655699999</v>
      </c>
      <c r="X108" s="84">
        <v>2.6829988231100002</v>
      </c>
      <c r="Y108" s="84">
        <v>2.8418590459699997</v>
      </c>
      <c r="Z108" s="84">
        <v>3.0036871344099998</v>
      </c>
      <c r="AA108" s="84">
        <v>3.1688462873100001</v>
      </c>
      <c r="AB108" s="84">
        <v>3.3258887783</v>
      </c>
      <c r="AC108" s="84">
        <v>3.3896421402100003</v>
      </c>
      <c r="AD108" s="84">
        <v>3.4520443106500003</v>
      </c>
    </row>
    <row r="109" spans="2:30" ht="15" thickBot="1">
      <c r="B109" s="35" t="s">
        <v>914</v>
      </c>
      <c r="C109" s="37">
        <v>0.17456878822000002</v>
      </c>
      <c r="D109" s="37">
        <v>0.21823467106699998</v>
      </c>
      <c r="E109" s="37">
        <v>0.25975542136000002</v>
      </c>
      <c r="F109" s="37">
        <v>0.30290203547</v>
      </c>
      <c r="G109" s="37">
        <v>0.34303650231999999</v>
      </c>
      <c r="H109" s="37">
        <v>0.39647513294000003</v>
      </c>
      <c r="I109" s="37">
        <v>0.44524507471999997</v>
      </c>
      <c r="J109" s="37">
        <v>0.48921846006999997</v>
      </c>
      <c r="K109" s="37">
        <v>0.53093464185000006</v>
      </c>
      <c r="L109" s="37">
        <v>0.57080071355999995</v>
      </c>
      <c r="M109" s="37">
        <v>0.61034706400999994</v>
      </c>
      <c r="N109" s="37">
        <v>0.64693068793999997</v>
      </c>
      <c r="O109" s="37">
        <v>0.67410636611999997</v>
      </c>
      <c r="P109" s="37">
        <v>0.70155011847000004</v>
      </c>
      <c r="Q109" s="37">
        <v>0.72771324731999998</v>
      </c>
      <c r="R109" s="37">
        <v>0.7458918886</v>
      </c>
      <c r="S109" s="37">
        <v>0.75720560451999996</v>
      </c>
      <c r="T109" s="37">
        <v>0.76509435840999995</v>
      </c>
      <c r="U109" s="37">
        <v>0.76931600855000015</v>
      </c>
      <c r="V109" s="37">
        <v>0.77061104677000003</v>
      </c>
      <c r="W109" s="37">
        <v>0.77121305084999991</v>
      </c>
      <c r="X109" s="37">
        <v>0.77126429649999995</v>
      </c>
      <c r="Y109" s="37">
        <v>0.76575891117000006</v>
      </c>
      <c r="Z109" s="37">
        <v>0.76005823512999993</v>
      </c>
      <c r="AA109" s="37">
        <v>0.75024696063000007</v>
      </c>
      <c r="AB109" s="37">
        <v>0.73763331507999996</v>
      </c>
      <c r="AC109" s="37">
        <v>0.75718977355999995</v>
      </c>
      <c r="AD109" s="37">
        <v>0.77545380016999998</v>
      </c>
    </row>
    <row r="110" spans="2:30" ht="15" thickBot="1">
      <c r="B110" s="35" t="s">
        <v>915</v>
      </c>
      <c r="C110" s="37">
        <v>0</v>
      </c>
      <c r="D110" s="37">
        <v>0</v>
      </c>
      <c r="E110" s="37">
        <v>0</v>
      </c>
      <c r="F110" s="37">
        <v>0</v>
      </c>
      <c r="G110" s="37">
        <v>0</v>
      </c>
      <c r="H110" s="37">
        <v>0</v>
      </c>
      <c r="I110" s="37">
        <v>0</v>
      </c>
      <c r="J110" s="37">
        <v>0</v>
      </c>
      <c r="K110" s="37">
        <v>0</v>
      </c>
      <c r="L110" s="37">
        <v>0</v>
      </c>
      <c r="M110" s="37">
        <v>0</v>
      </c>
      <c r="N110" s="37">
        <v>0</v>
      </c>
      <c r="O110" s="37">
        <v>0</v>
      </c>
      <c r="P110" s="37">
        <v>0</v>
      </c>
      <c r="Q110" s="37">
        <v>0</v>
      </c>
      <c r="R110" s="37">
        <v>0</v>
      </c>
      <c r="S110" s="37">
        <v>0</v>
      </c>
      <c r="T110" s="37">
        <v>0</v>
      </c>
      <c r="U110" s="37">
        <v>0</v>
      </c>
      <c r="V110" s="37">
        <v>0</v>
      </c>
      <c r="W110" s="37">
        <v>0</v>
      </c>
      <c r="X110" s="37">
        <v>0</v>
      </c>
      <c r="Y110" s="37">
        <v>0</v>
      </c>
      <c r="Z110" s="37">
        <v>0</v>
      </c>
      <c r="AA110" s="37">
        <v>0</v>
      </c>
      <c r="AB110" s="37">
        <v>0</v>
      </c>
      <c r="AC110" s="37">
        <v>0</v>
      </c>
      <c r="AD110" s="37">
        <v>0</v>
      </c>
    </row>
    <row r="111" spans="2:30" ht="15" thickBot="1">
      <c r="B111" s="35" t="s">
        <v>837</v>
      </c>
      <c r="C111" s="84">
        <v>2.5904400000000001</v>
      </c>
      <c r="D111" s="84">
        <v>2.7306300000000001</v>
      </c>
      <c r="E111" s="84">
        <v>2.8022417879500003</v>
      </c>
      <c r="F111" s="84">
        <v>3.0072915256999995</v>
      </c>
      <c r="G111" s="84">
        <v>3.1604792709800003</v>
      </c>
      <c r="H111" s="84">
        <v>4.1269735297299999</v>
      </c>
      <c r="I111" s="84">
        <v>4.1022248435900002</v>
      </c>
      <c r="J111" s="84">
        <v>4.1022248679700004</v>
      </c>
      <c r="K111" s="84">
        <v>4.3516152208499994</v>
      </c>
      <c r="L111" s="84">
        <v>4.49818921519</v>
      </c>
      <c r="M111" s="84">
        <v>4.5448208800400005</v>
      </c>
      <c r="N111" s="84">
        <v>4.4724121272100001</v>
      </c>
      <c r="O111" s="84">
        <v>4.2879321272100004</v>
      </c>
      <c r="P111" s="84">
        <v>4.2879321272100004</v>
      </c>
      <c r="Q111" s="84">
        <v>4.1289321283400007</v>
      </c>
      <c r="R111" s="84">
        <v>3.8022321294800001</v>
      </c>
      <c r="S111" s="84">
        <v>4.3008233328500003</v>
      </c>
      <c r="T111" s="84">
        <v>4.3008233328500003</v>
      </c>
      <c r="U111" s="84">
        <v>4.5429393685999999</v>
      </c>
      <c r="V111" s="84">
        <v>4.4972073234799996</v>
      </c>
      <c r="W111" s="84">
        <v>4.4972073234799996</v>
      </c>
      <c r="X111" s="84">
        <v>5.2393896368299995</v>
      </c>
      <c r="Y111" s="84">
        <v>5.6364584614900002</v>
      </c>
      <c r="Z111" s="84">
        <v>5.6364584614900002</v>
      </c>
      <c r="AA111" s="84">
        <v>5.7708312287999997</v>
      </c>
      <c r="AB111" s="84">
        <v>5.5751412287999997</v>
      </c>
      <c r="AC111" s="84">
        <v>5.5751412287999997</v>
      </c>
      <c r="AD111" s="84">
        <v>5.5751412287999997</v>
      </c>
    </row>
    <row r="112" spans="2:30" ht="15" thickBot="1">
      <c r="B112" s="35" t="s">
        <v>917</v>
      </c>
      <c r="C112" s="37">
        <v>0.60909999999999997</v>
      </c>
      <c r="D112" s="37">
        <v>0.60909999999999997</v>
      </c>
      <c r="E112" s="37">
        <v>0.88886001014000005</v>
      </c>
      <c r="F112" s="37">
        <v>0.88886001014000005</v>
      </c>
      <c r="G112" s="37">
        <v>0.88886001627000022</v>
      </c>
      <c r="H112" s="37">
        <v>0.88886003044000006</v>
      </c>
      <c r="I112" s="37">
        <v>1.4045484451800003</v>
      </c>
      <c r="J112" s="37">
        <v>1.3984284501400002</v>
      </c>
      <c r="K112" s="37">
        <v>1.3984284528300002</v>
      </c>
      <c r="L112" s="37">
        <v>1.3984284561100002</v>
      </c>
      <c r="M112" s="37">
        <v>1.3984284575400001</v>
      </c>
      <c r="N112" s="37">
        <v>1.3984284603600003</v>
      </c>
      <c r="O112" s="37">
        <v>1.5972734094200003</v>
      </c>
      <c r="P112" s="37">
        <v>1.5972734094200003</v>
      </c>
      <c r="Q112" s="37">
        <v>1.5972734132200004</v>
      </c>
      <c r="R112" s="37">
        <v>1.5972734168400002</v>
      </c>
      <c r="S112" s="37">
        <v>2.4344983254100003</v>
      </c>
      <c r="T112" s="37">
        <v>2.3605583254099995</v>
      </c>
      <c r="U112" s="37">
        <v>2.46791206287</v>
      </c>
      <c r="V112" s="37">
        <v>2.8979036362800001</v>
      </c>
      <c r="W112" s="37">
        <v>5.4352926199400002</v>
      </c>
      <c r="X112" s="37">
        <v>5.4166726199400008</v>
      </c>
      <c r="Y112" s="37">
        <v>5.4166726199400008</v>
      </c>
      <c r="Z112" s="37">
        <v>5.3374726199399998</v>
      </c>
      <c r="AA112" s="37">
        <v>5.3374726199399998</v>
      </c>
      <c r="AB112" s="37">
        <v>5.24247261994</v>
      </c>
      <c r="AC112" s="37">
        <v>5.2615138744799994</v>
      </c>
      <c r="AD112" s="37">
        <v>5.2615138744799994</v>
      </c>
    </row>
    <row r="113" spans="2:30" ht="15" thickBot="1">
      <c r="B113" s="35" t="s">
        <v>1329</v>
      </c>
      <c r="C113" s="84">
        <v>2.7744943749599997</v>
      </c>
      <c r="D113" s="84">
        <v>2.9446154627000003</v>
      </c>
      <c r="E113" s="84">
        <v>3.1270199996999999</v>
      </c>
      <c r="F113" s="84">
        <v>3.3733174999999997</v>
      </c>
      <c r="G113" s="84">
        <v>3.6304735003999999</v>
      </c>
      <c r="H113" s="84">
        <v>3.8941424998</v>
      </c>
      <c r="I113" s="84">
        <v>4.1363459996000005</v>
      </c>
      <c r="J113" s="84">
        <v>4.3691725002000004</v>
      </c>
      <c r="K113" s="84">
        <v>4.6110084995000005</v>
      </c>
      <c r="L113" s="84">
        <v>4.8467745003999996</v>
      </c>
      <c r="M113" s="84">
        <v>5.0874744998999999</v>
      </c>
      <c r="N113" s="84">
        <v>5.3172939999000004</v>
      </c>
      <c r="O113" s="84">
        <v>5.5271860003000004</v>
      </c>
      <c r="P113" s="84">
        <v>5.7369404996000002</v>
      </c>
      <c r="Q113" s="84">
        <v>5.9493910004000004</v>
      </c>
      <c r="R113" s="84">
        <v>6.1619785002000009</v>
      </c>
      <c r="S113" s="84">
        <v>6.3617654995999997</v>
      </c>
      <c r="T113" s="84">
        <v>6.5615709997999989</v>
      </c>
      <c r="U113" s="84">
        <v>6.7584784999000007</v>
      </c>
      <c r="V113" s="84">
        <v>6.9561569998000001</v>
      </c>
      <c r="W113" s="84">
        <v>7.1760469996000005</v>
      </c>
      <c r="X113" s="84">
        <v>7.4126085004000002</v>
      </c>
      <c r="Y113" s="84">
        <v>7.6416225002000004</v>
      </c>
      <c r="Z113" s="84">
        <v>7.8761140000999994</v>
      </c>
      <c r="AA113" s="84">
        <v>8.1171384994999993</v>
      </c>
      <c r="AB113" s="84">
        <v>8.3629210001000001</v>
      </c>
      <c r="AC113" s="84">
        <v>8.6029170002999997</v>
      </c>
      <c r="AD113" s="84">
        <v>8.8422779999999985</v>
      </c>
    </row>
    <row r="114" spans="2:30" ht="15" thickBot="1">
      <c r="B114" s="35" t="s">
        <v>1330</v>
      </c>
      <c r="C114" s="37">
        <v>0</v>
      </c>
      <c r="D114" s="37">
        <v>0</v>
      </c>
      <c r="E114" s="37">
        <v>0</v>
      </c>
      <c r="F114" s="37">
        <v>0</v>
      </c>
      <c r="G114" s="37">
        <v>0</v>
      </c>
      <c r="H114" s="37">
        <v>0</v>
      </c>
      <c r="I114" s="37">
        <v>0</v>
      </c>
      <c r="J114" s="37">
        <v>0</v>
      </c>
      <c r="K114" s="37">
        <v>0</v>
      </c>
      <c r="L114" s="37">
        <v>0</v>
      </c>
      <c r="M114" s="37">
        <v>0</v>
      </c>
      <c r="N114" s="37">
        <v>0</v>
      </c>
      <c r="O114" s="37">
        <v>0</v>
      </c>
      <c r="P114" s="37">
        <v>0</v>
      </c>
      <c r="Q114" s="37">
        <v>0</v>
      </c>
      <c r="R114" s="37">
        <v>0</v>
      </c>
      <c r="S114" s="37">
        <v>0</v>
      </c>
      <c r="T114" s="37">
        <v>0</v>
      </c>
      <c r="U114" s="37">
        <v>0</v>
      </c>
      <c r="V114" s="37">
        <v>0</v>
      </c>
      <c r="W114" s="37">
        <v>0</v>
      </c>
      <c r="X114" s="37">
        <v>0</v>
      </c>
      <c r="Y114" s="37">
        <v>0</v>
      </c>
      <c r="Z114" s="37">
        <v>0</v>
      </c>
      <c r="AA114" s="37">
        <v>0</v>
      </c>
      <c r="AB114" s="37">
        <v>0</v>
      </c>
      <c r="AC114" s="37">
        <v>0</v>
      </c>
      <c r="AD114" s="37">
        <v>0</v>
      </c>
    </row>
    <row r="115" spans="2:30" ht="15" thickBot="1">
      <c r="B115" s="35" t="s">
        <v>919</v>
      </c>
      <c r="C115" s="84">
        <v>3.9034828500300001</v>
      </c>
      <c r="D115" s="84">
        <v>4.4459833899900003</v>
      </c>
      <c r="E115" s="84">
        <v>3.5191909400700001</v>
      </c>
      <c r="F115" s="84">
        <v>3.44775217246</v>
      </c>
      <c r="G115" s="84">
        <v>3.5258229023299998</v>
      </c>
      <c r="H115" s="84">
        <v>3.6381426121599998</v>
      </c>
      <c r="I115" s="84">
        <v>3.4722860097999999</v>
      </c>
      <c r="J115" s="84">
        <v>3.5840634233499999</v>
      </c>
      <c r="K115" s="84">
        <v>3.4657157684500004</v>
      </c>
      <c r="L115" s="84">
        <v>3.59660739613</v>
      </c>
      <c r="M115" s="84">
        <v>4.2477954171700008</v>
      </c>
      <c r="N115" s="84">
        <v>4.3189542305800002</v>
      </c>
      <c r="O115" s="84">
        <v>4.4596866088000011</v>
      </c>
      <c r="P115" s="84">
        <v>4.0858149634999998</v>
      </c>
      <c r="Q115" s="84">
        <v>4.2570719764699998</v>
      </c>
      <c r="R115" s="84">
        <v>4.4130246460300002</v>
      </c>
      <c r="S115" s="84">
        <v>4.5678775829500005</v>
      </c>
      <c r="T115" s="84">
        <v>4.70869978118</v>
      </c>
      <c r="U115" s="84">
        <v>4.8732666595099996</v>
      </c>
      <c r="V115" s="84">
        <v>4.9880936034099994</v>
      </c>
      <c r="W115" s="84">
        <v>5.0686480121699997</v>
      </c>
      <c r="X115" s="84">
        <v>4.95602498549</v>
      </c>
      <c r="Y115" s="84">
        <v>4.9658952101599994</v>
      </c>
      <c r="Z115" s="84">
        <v>5.1330132476600001</v>
      </c>
      <c r="AA115" s="84">
        <v>5.2616824125899999</v>
      </c>
      <c r="AB115" s="84">
        <v>5.3132247549800002</v>
      </c>
      <c r="AC115" s="84">
        <v>5.3413381168900003</v>
      </c>
      <c r="AD115" s="84">
        <v>5.40524074055</v>
      </c>
    </row>
    <row r="116" spans="2:30" ht="15" thickBot="1">
      <c r="B116" s="35"/>
      <c r="C116" s="37"/>
      <c r="D116" s="37"/>
      <c r="E116" s="37"/>
      <c r="F116" s="37"/>
      <c r="G116" s="37"/>
      <c r="H116" s="37"/>
      <c r="I116" s="37"/>
      <c r="J116" s="37"/>
      <c r="K116" s="37"/>
      <c r="L116" s="37"/>
      <c r="M116" s="37"/>
      <c r="N116" s="37"/>
      <c r="O116" s="37"/>
      <c r="P116" s="37"/>
      <c r="Q116" s="37"/>
      <c r="R116" s="37"/>
      <c r="S116" s="37"/>
      <c r="T116" s="37"/>
      <c r="U116" s="37"/>
      <c r="V116" s="37"/>
      <c r="W116" s="37"/>
      <c r="X116" s="37"/>
      <c r="Y116" s="37"/>
      <c r="Z116" s="37"/>
      <c r="AA116" s="37"/>
      <c r="AB116" s="37"/>
      <c r="AC116" s="37"/>
      <c r="AD116" s="37"/>
    </row>
    <row r="117" spans="2:30" ht="15" thickBot="1">
      <c r="B117" s="35" t="s">
        <v>1331</v>
      </c>
      <c r="C117" s="84">
        <v>5.287E-2</v>
      </c>
      <c r="D117" s="84">
        <v>5.7630000000000001E-2</v>
      </c>
      <c r="E117" s="84">
        <v>6.2859999999999999E-2</v>
      </c>
      <c r="F117" s="84">
        <v>6.8540000000000004E-2</v>
      </c>
      <c r="G117" s="84">
        <v>7.3819999999999997E-2</v>
      </c>
      <c r="H117" s="84">
        <v>7.9560000000000006E-2</v>
      </c>
      <c r="I117" s="84">
        <v>8.5610000000000006E-2</v>
      </c>
      <c r="J117" s="84">
        <v>9.151999999999999E-2</v>
      </c>
      <c r="K117" s="84">
        <v>9.7420000000000007E-2</v>
      </c>
      <c r="L117" s="84">
        <v>0.10382</v>
      </c>
      <c r="M117" s="84">
        <v>0.11065999999999999</v>
      </c>
      <c r="N117" s="84">
        <v>0.11801</v>
      </c>
      <c r="O117" s="84">
        <v>0.12581000000000001</v>
      </c>
      <c r="P117" s="84">
        <v>0.13308</v>
      </c>
      <c r="Q117" s="84">
        <v>0.14011999999999999</v>
      </c>
      <c r="R117" s="84">
        <v>0.14659</v>
      </c>
      <c r="S117" s="84">
        <v>0.15340000000000001</v>
      </c>
      <c r="T117" s="84">
        <v>0.16012000000000001</v>
      </c>
      <c r="U117" s="84">
        <v>0.16709000000000002</v>
      </c>
      <c r="V117" s="84">
        <v>0.17330999999999999</v>
      </c>
      <c r="W117" s="84">
        <v>0.17942</v>
      </c>
      <c r="X117" s="84">
        <v>0.18453999999999998</v>
      </c>
      <c r="Y117" s="84">
        <v>0.18955000000000002</v>
      </c>
      <c r="Z117" s="84">
        <v>0.19484000000000001</v>
      </c>
      <c r="AA117" s="84">
        <v>0.19985</v>
      </c>
      <c r="AB117" s="84">
        <v>0.20535</v>
      </c>
      <c r="AC117" s="84">
        <v>0.20690999999999998</v>
      </c>
      <c r="AD117" s="84">
        <v>0.20840999999999998</v>
      </c>
    </row>
    <row r="121" spans="2:30" ht="21">
      <c r="B121" s="55" t="s">
        <v>1336</v>
      </c>
      <c r="D121" s="9" t="s">
        <v>1337</v>
      </c>
    </row>
    <row r="123" spans="2:30">
      <c r="B123" s="7"/>
      <c r="C123" s="7"/>
      <c r="D123" s="7"/>
      <c r="E123" s="7"/>
      <c r="F123" s="7"/>
      <c r="G123" s="7"/>
      <c r="H123" s="7"/>
      <c r="I123" s="7"/>
      <c r="J123" s="7"/>
      <c r="K123" s="7"/>
    </row>
    <row r="124" spans="2:30">
      <c r="B124" s="7"/>
      <c r="C124" s="7"/>
      <c r="D124" s="7"/>
      <c r="E124" s="7"/>
      <c r="F124" s="7"/>
      <c r="G124" s="7"/>
      <c r="H124" s="7"/>
      <c r="I124" s="7"/>
      <c r="J124" s="7"/>
      <c r="K124" s="7"/>
    </row>
    <row r="125" spans="2:30">
      <c r="B125" s="7"/>
      <c r="C125" s="7"/>
      <c r="D125" s="7"/>
      <c r="E125" s="7"/>
      <c r="F125" s="7"/>
      <c r="G125" s="7"/>
      <c r="H125" s="7"/>
      <c r="I125" s="7"/>
      <c r="J125" s="7"/>
      <c r="K125" s="7"/>
    </row>
    <row r="126" spans="2:30">
      <c r="B126" s="7"/>
      <c r="C126" s="7"/>
      <c r="D126" s="7"/>
      <c r="E126" s="7"/>
      <c r="F126" s="7"/>
      <c r="G126" s="7"/>
      <c r="H126" s="7"/>
      <c r="I126" s="7"/>
      <c r="J126" s="7"/>
      <c r="K126" s="7"/>
    </row>
    <row r="127" spans="2:30">
      <c r="B127" s="7"/>
      <c r="C127" s="7"/>
      <c r="D127" s="7"/>
      <c r="E127" s="7"/>
      <c r="F127" s="7"/>
      <c r="G127" s="7"/>
      <c r="H127" s="7"/>
      <c r="I127" s="7"/>
      <c r="J127" s="7"/>
      <c r="K127" s="7"/>
    </row>
    <row r="128" spans="2:30">
      <c r="B128" s="7"/>
      <c r="C128" s="7"/>
      <c r="D128" s="7"/>
      <c r="E128" s="7"/>
      <c r="F128" s="7"/>
      <c r="G128" s="7"/>
      <c r="H128" s="7"/>
      <c r="I128" s="7"/>
      <c r="J128" s="7"/>
      <c r="K128" s="7"/>
    </row>
    <row r="129" spans="2:30">
      <c r="B129" s="7"/>
      <c r="C129" s="7"/>
      <c r="D129" s="7"/>
      <c r="E129" s="7"/>
      <c r="F129" s="7"/>
      <c r="G129" s="7"/>
      <c r="H129" s="7"/>
      <c r="I129" s="7"/>
      <c r="J129" s="7"/>
      <c r="K129" s="7"/>
    </row>
    <row r="130" spans="2:30">
      <c r="B130" s="7"/>
      <c r="C130" s="7"/>
      <c r="D130" s="7"/>
      <c r="E130" s="7"/>
      <c r="F130" s="7"/>
      <c r="G130" s="7"/>
      <c r="H130" s="7"/>
      <c r="I130" s="7"/>
      <c r="J130" s="7"/>
      <c r="K130" s="7"/>
    </row>
    <row r="131" spans="2:30">
      <c r="B131" s="7"/>
      <c r="C131" s="7"/>
      <c r="D131" s="7"/>
      <c r="E131" s="7"/>
      <c r="F131" s="7"/>
      <c r="G131" s="7"/>
      <c r="H131" s="7"/>
      <c r="I131" s="7"/>
      <c r="J131" s="7"/>
      <c r="K131" s="7"/>
    </row>
    <row r="132" spans="2:30">
      <c r="B132" s="7"/>
      <c r="C132" s="7"/>
      <c r="D132" s="7"/>
      <c r="E132" s="7"/>
      <c r="F132" s="7"/>
      <c r="G132" s="7"/>
      <c r="H132" s="7"/>
      <c r="I132" s="7"/>
      <c r="J132" s="7"/>
      <c r="K132" s="7"/>
    </row>
    <row r="133" spans="2:30">
      <c r="B133" s="7"/>
      <c r="C133" s="7"/>
      <c r="D133" s="7"/>
      <c r="E133" s="7"/>
      <c r="F133" s="7"/>
      <c r="G133" s="7"/>
      <c r="H133" s="7"/>
      <c r="I133" s="7"/>
      <c r="J133" s="7"/>
      <c r="K133" s="7"/>
    </row>
    <row r="134" spans="2:30">
      <c r="B134" s="7"/>
      <c r="C134" s="7"/>
      <c r="D134" s="7"/>
      <c r="E134" s="7"/>
      <c r="F134" s="7"/>
      <c r="G134" s="7"/>
      <c r="H134" s="7"/>
      <c r="I134" s="7"/>
      <c r="J134" s="7"/>
      <c r="K134" s="7"/>
    </row>
    <row r="135" spans="2:30">
      <c r="B135" s="7"/>
      <c r="C135" s="7"/>
      <c r="D135" s="7"/>
      <c r="E135" s="7"/>
      <c r="F135" s="7"/>
      <c r="G135" s="7"/>
      <c r="H135" s="7"/>
      <c r="I135" s="7"/>
      <c r="J135" s="7"/>
      <c r="K135" s="7"/>
    </row>
    <row r="136" spans="2:30">
      <c r="B136" s="7"/>
      <c r="C136" s="7"/>
      <c r="D136" s="7"/>
      <c r="E136" s="7"/>
      <c r="F136" s="7"/>
      <c r="G136" s="7"/>
      <c r="H136" s="7"/>
      <c r="I136" s="7"/>
      <c r="J136" s="7"/>
      <c r="K136" s="7"/>
    </row>
    <row r="137" spans="2:30">
      <c r="B137" s="7"/>
      <c r="C137" s="7"/>
      <c r="D137" s="7"/>
      <c r="E137" s="7"/>
      <c r="F137" s="7"/>
      <c r="G137" s="7"/>
      <c r="H137" s="7"/>
      <c r="I137" s="7"/>
      <c r="J137" s="7"/>
      <c r="K137" s="7"/>
    </row>
    <row r="138" spans="2:30">
      <c r="B138" s="7"/>
      <c r="C138" s="7"/>
      <c r="D138" s="7"/>
      <c r="E138" s="7"/>
      <c r="F138" s="7"/>
      <c r="G138" s="7"/>
      <c r="H138" s="7"/>
      <c r="I138" s="7"/>
      <c r="J138" s="7"/>
      <c r="K138" s="7"/>
    </row>
    <row r="140" spans="2:30" ht="15" thickBot="1">
      <c r="B140" s="52" t="s">
        <v>1325</v>
      </c>
      <c r="C140" s="52" t="s">
        <v>872</v>
      </c>
      <c r="D140" s="52" t="s">
        <v>873</v>
      </c>
      <c r="E140" s="52" t="s">
        <v>874</v>
      </c>
      <c r="F140" s="52" t="s">
        <v>875</v>
      </c>
      <c r="G140" s="52" t="s">
        <v>876</v>
      </c>
      <c r="H140" s="52" t="s">
        <v>877</v>
      </c>
      <c r="I140" s="52" t="s">
        <v>878</v>
      </c>
      <c r="J140" s="52" t="s">
        <v>879</v>
      </c>
      <c r="K140" s="52" t="s">
        <v>880</v>
      </c>
      <c r="L140" s="52" t="s">
        <v>881</v>
      </c>
      <c r="M140" s="52" t="s">
        <v>882</v>
      </c>
      <c r="N140" s="52" t="s">
        <v>883</v>
      </c>
      <c r="O140" s="52" t="s">
        <v>884</v>
      </c>
      <c r="P140" s="52" t="s">
        <v>885</v>
      </c>
      <c r="Q140" s="52" t="s">
        <v>886</v>
      </c>
      <c r="R140" s="52" t="s">
        <v>887</v>
      </c>
      <c r="S140" s="52" t="s">
        <v>888</v>
      </c>
      <c r="T140" s="52" t="s">
        <v>889</v>
      </c>
      <c r="U140" s="52" t="s">
        <v>890</v>
      </c>
      <c r="V140" s="52" t="s">
        <v>891</v>
      </c>
      <c r="W140" s="52" t="s">
        <v>892</v>
      </c>
      <c r="X140" s="52" t="s">
        <v>893</v>
      </c>
      <c r="Y140" s="52" t="s">
        <v>894</v>
      </c>
      <c r="Z140" s="52" t="s">
        <v>895</v>
      </c>
      <c r="AA140" s="52" t="s">
        <v>896</v>
      </c>
      <c r="AB140" s="52" t="s">
        <v>897</v>
      </c>
      <c r="AC140" s="52" t="s">
        <v>1326</v>
      </c>
      <c r="AD140" s="52" t="s">
        <v>1327</v>
      </c>
    </row>
    <row r="141" spans="2:30" ht="15" thickBot="1">
      <c r="B141" s="35" t="s">
        <v>908</v>
      </c>
      <c r="C141" s="37">
        <v>0</v>
      </c>
      <c r="D141" s="37">
        <v>0</v>
      </c>
      <c r="E141" s="37">
        <v>0</v>
      </c>
      <c r="F141" s="37">
        <v>0</v>
      </c>
      <c r="G141" s="37">
        <v>0</v>
      </c>
      <c r="H141" s="37">
        <v>0</v>
      </c>
      <c r="I141" s="37">
        <v>0</v>
      </c>
      <c r="J141" s="37">
        <v>0</v>
      </c>
      <c r="K141" s="37">
        <v>0</v>
      </c>
      <c r="L141" s="37">
        <v>0</v>
      </c>
      <c r="M141" s="37">
        <v>0</v>
      </c>
      <c r="N141" s="37">
        <v>0</v>
      </c>
      <c r="O141" s="37">
        <v>0</v>
      </c>
      <c r="P141" s="37">
        <v>0</v>
      </c>
      <c r="Q141" s="37">
        <v>0</v>
      </c>
      <c r="R141" s="37">
        <v>0</v>
      </c>
      <c r="S141" s="37">
        <v>0</v>
      </c>
      <c r="T141" s="37">
        <v>0</v>
      </c>
      <c r="U141" s="37">
        <v>0</v>
      </c>
      <c r="V141" s="37">
        <v>0</v>
      </c>
      <c r="W141" s="37">
        <v>0</v>
      </c>
      <c r="X141" s="37">
        <v>0</v>
      </c>
      <c r="Y141" s="37">
        <v>0</v>
      </c>
      <c r="Z141" s="37">
        <v>0</v>
      </c>
      <c r="AA141" s="37">
        <v>0</v>
      </c>
      <c r="AB141" s="37">
        <v>0</v>
      </c>
      <c r="AC141" s="37">
        <v>0</v>
      </c>
      <c r="AD141" s="37">
        <v>0</v>
      </c>
    </row>
    <row r="142" spans="2:30" ht="15" thickBot="1">
      <c r="B142" s="35" t="s">
        <v>909</v>
      </c>
      <c r="C142" s="84">
        <v>0</v>
      </c>
      <c r="D142" s="84">
        <v>0</v>
      </c>
      <c r="E142" s="84">
        <v>0</v>
      </c>
      <c r="F142" s="84">
        <v>0</v>
      </c>
      <c r="G142" s="84">
        <v>0</v>
      </c>
      <c r="H142" s="84">
        <v>0</v>
      </c>
      <c r="I142" s="84">
        <v>0</v>
      </c>
      <c r="J142" s="84">
        <v>0</v>
      </c>
      <c r="K142" s="84">
        <v>0</v>
      </c>
      <c r="L142" s="84">
        <v>0</v>
      </c>
      <c r="M142" s="84">
        <v>0</v>
      </c>
      <c r="N142" s="84">
        <v>0</v>
      </c>
      <c r="O142" s="84">
        <v>0</v>
      </c>
      <c r="P142" s="84">
        <v>0</v>
      </c>
      <c r="Q142" s="84">
        <v>0</v>
      </c>
      <c r="R142" s="84">
        <v>0</v>
      </c>
      <c r="S142" s="84">
        <v>0</v>
      </c>
      <c r="T142" s="84">
        <v>0</v>
      </c>
      <c r="U142" s="84">
        <v>0</v>
      </c>
      <c r="V142" s="84">
        <v>0</v>
      </c>
      <c r="W142" s="84">
        <v>0</v>
      </c>
      <c r="X142" s="84">
        <v>0</v>
      </c>
      <c r="Y142" s="84">
        <v>0</v>
      </c>
      <c r="Z142" s="84">
        <v>0</v>
      </c>
      <c r="AA142" s="84">
        <v>0</v>
      </c>
      <c r="AB142" s="84">
        <v>0</v>
      </c>
      <c r="AC142" s="84">
        <v>0</v>
      </c>
      <c r="AD142" s="84">
        <v>0</v>
      </c>
    </row>
    <row r="143" spans="2:30" ht="15" thickBot="1">
      <c r="B143" s="35" t="s">
        <v>910</v>
      </c>
      <c r="C143" s="37">
        <v>0.20799999999999999</v>
      </c>
      <c r="D143" s="37">
        <v>0.20799999999999999</v>
      </c>
      <c r="E143" s="37">
        <v>0.20799999999999999</v>
      </c>
      <c r="F143" s="37">
        <v>0</v>
      </c>
      <c r="G143" s="37">
        <v>0</v>
      </c>
      <c r="H143" s="37">
        <v>0</v>
      </c>
      <c r="I143" s="37">
        <v>0</v>
      </c>
      <c r="J143" s="37">
        <v>0</v>
      </c>
      <c r="K143" s="37">
        <v>0</v>
      </c>
      <c r="L143" s="37">
        <v>0</v>
      </c>
      <c r="M143" s="37">
        <v>0</v>
      </c>
      <c r="N143" s="37">
        <v>0</v>
      </c>
      <c r="O143" s="37">
        <v>0</v>
      </c>
      <c r="P143" s="37">
        <v>0</v>
      </c>
      <c r="Q143" s="37">
        <v>0</v>
      </c>
      <c r="R143" s="37">
        <v>0</v>
      </c>
      <c r="S143" s="37">
        <v>0</v>
      </c>
      <c r="T143" s="37">
        <v>0</v>
      </c>
      <c r="U143" s="37">
        <v>0</v>
      </c>
      <c r="V143" s="37">
        <v>0</v>
      </c>
      <c r="W143" s="37">
        <v>0</v>
      </c>
      <c r="X143" s="37">
        <v>0</v>
      </c>
      <c r="Y143" s="37">
        <v>0</v>
      </c>
      <c r="Z143" s="37">
        <v>0</v>
      </c>
      <c r="AA143" s="37">
        <v>0</v>
      </c>
      <c r="AB143" s="37">
        <v>0</v>
      </c>
      <c r="AC143" s="37">
        <v>0</v>
      </c>
      <c r="AD143" s="37">
        <v>0</v>
      </c>
    </row>
    <row r="144" spans="2:30" ht="15" thickBot="1">
      <c r="B144" s="35" t="s">
        <v>1328</v>
      </c>
      <c r="C144" s="84">
        <v>0</v>
      </c>
      <c r="D144" s="84">
        <v>0</v>
      </c>
      <c r="E144" s="84">
        <v>0</v>
      </c>
      <c r="F144" s="84">
        <v>0</v>
      </c>
      <c r="G144" s="84">
        <v>0</v>
      </c>
      <c r="H144" s="84">
        <v>0</v>
      </c>
      <c r="I144" s="84">
        <v>0</v>
      </c>
      <c r="J144" s="84">
        <v>0</v>
      </c>
      <c r="K144" s="84">
        <v>0</v>
      </c>
      <c r="L144" s="84">
        <v>0</v>
      </c>
      <c r="M144" s="84">
        <v>0</v>
      </c>
      <c r="N144" s="84">
        <v>0</v>
      </c>
      <c r="O144" s="84">
        <v>0</v>
      </c>
      <c r="P144" s="84">
        <v>0</v>
      </c>
      <c r="Q144" s="84">
        <v>0</v>
      </c>
      <c r="R144" s="84">
        <v>0</v>
      </c>
      <c r="S144" s="84">
        <v>0</v>
      </c>
      <c r="T144" s="84">
        <v>0</v>
      </c>
      <c r="U144" s="84">
        <v>0</v>
      </c>
      <c r="V144" s="84">
        <v>0</v>
      </c>
      <c r="W144" s="84">
        <v>0</v>
      </c>
      <c r="X144" s="84">
        <v>0</v>
      </c>
      <c r="Y144" s="84">
        <v>0</v>
      </c>
      <c r="Z144" s="84">
        <v>0</v>
      </c>
      <c r="AA144" s="84">
        <v>0</v>
      </c>
      <c r="AB144" s="84">
        <v>0</v>
      </c>
      <c r="AC144" s="84">
        <v>0</v>
      </c>
      <c r="AD144" s="84">
        <v>0</v>
      </c>
    </row>
    <row r="145" spans="2:30" ht="15" thickBot="1">
      <c r="B145" s="35" t="s">
        <v>911</v>
      </c>
      <c r="C145" s="37">
        <v>0.17799999999999999</v>
      </c>
      <c r="D145" s="37">
        <v>0.17799999999999999</v>
      </c>
      <c r="E145" s="37">
        <v>0.17799999999999999</v>
      </c>
      <c r="F145" s="37">
        <v>0.17799999999999999</v>
      </c>
      <c r="G145" s="37">
        <v>0.17799999999999999</v>
      </c>
      <c r="H145" s="37">
        <v>0.17799999999999999</v>
      </c>
      <c r="I145" s="37">
        <v>0.17799999999999999</v>
      </c>
      <c r="J145" s="37">
        <v>0.17799999999999999</v>
      </c>
      <c r="K145" s="37">
        <v>0.17799999999999999</v>
      </c>
      <c r="L145" s="37">
        <v>0.17799999999999999</v>
      </c>
      <c r="M145" s="37">
        <v>0.17799999999999999</v>
      </c>
      <c r="N145" s="37">
        <v>0.17799999999999999</v>
      </c>
      <c r="O145" s="37">
        <v>0.17799999999999999</v>
      </c>
      <c r="P145" s="37">
        <v>0.17799999999999999</v>
      </c>
      <c r="Q145" s="37">
        <v>0.17799999999999999</v>
      </c>
      <c r="R145" s="37">
        <v>0.17799999999999999</v>
      </c>
      <c r="S145" s="37">
        <v>5.8000000000000003E-2</v>
      </c>
      <c r="T145" s="37">
        <v>5.8000000000000003E-2</v>
      </c>
      <c r="U145" s="37">
        <v>5.8000000000000003E-2</v>
      </c>
      <c r="V145" s="37">
        <v>5.8000000000000003E-2</v>
      </c>
      <c r="W145" s="37">
        <v>5.8000000000000003E-2</v>
      </c>
      <c r="X145" s="37">
        <v>5.8000000000000003E-2</v>
      </c>
      <c r="Y145" s="37">
        <v>5.8000000000000003E-2</v>
      </c>
      <c r="Z145" s="37">
        <v>5.8000000000000003E-2</v>
      </c>
      <c r="AA145" s="37">
        <v>5.8000000000000003E-2</v>
      </c>
      <c r="AB145" s="37">
        <v>5.8000000000000003E-2</v>
      </c>
      <c r="AC145" s="37">
        <v>0</v>
      </c>
      <c r="AD145" s="37">
        <v>0</v>
      </c>
    </row>
    <row r="146" spans="2:30" ht="15" thickBot="1">
      <c r="B146" s="35" t="s">
        <v>848</v>
      </c>
      <c r="C146" s="84">
        <v>2.1767000000100003</v>
      </c>
      <c r="D146" s="84">
        <v>2.1767000000100003</v>
      </c>
      <c r="E146" s="84">
        <v>2.1767000000100003</v>
      </c>
      <c r="F146" s="84">
        <v>2.1767000000100003</v>
      </c>
      <c r="G146" s="84">
        <v>2.1767000000100003</v>
      </c>
      <c r="H146" s="84">
        <v>2.1767000000100003</v>
      </c>
      <c r="I146" s="84">
        <v>2.5667000000099995</v>
      </c>
      <c r="J146" s="84">
        <v>2.5667000000099995</v>
      </c>
      <c r="K146" s="84">
        <v>2.5667000000099995</v>
      </c>
      <c r="L146" s="84">
        <v>2.5667000000099995</v>
      </c>
      <c r="M146" s="84">
        <v>2.5667000000099995</v>
      </c>
      <c r="N146" s="84">
        <v>2.5667000000099995</v>
      </c>
      <c r="O146" s="84">
        <v>2.5667000000099995</v>
      </c>
      <c r="P146" s="84">
        <v>2.5667000000099995</v>
      </c>
      <c r="Q146" s="84">
        <v>2.5667000000099995</v>
      </c>
      <c r="R146" s="84">
        <v>2.5667000000099995</v>
      </c>
      <c r="S146" s="84">
        <v>2.5667000000099995</v>
      </c>
      <c r="T146" s="84">
        <v>2.5667000000099995</v>
      </c>
      <c r="U146" s="84">
        <v>2.5667000000099995</v>
      </c>
      <c r="V146" s="84">
        <v>2.5667000000099995</v>
      </c>
      <c r="W146" s="84">
        <v>2.5667000000099995</v>
      </c>
      <c r="X146" s="84">
        <v>2.5667000000099995</v>
      </c>
      <c r="Y146" s="84">
        <v>2.5667000000099995</v>
      </c>
      <c r="Z146" s="84">
        <v>2.5667000000099995</v>
      </c>
      <c r="AA146" s="84">
        <v>2.5667000000099995</v>
      </c>
      <c r="AB146" s="84">
        <v>2.5667000000099995</v>
      </c>
      <c r="AC146" s="84">
        <v>2.5667000000099995</v>
      </c>
      <c r="AD146" s="84">
        <v>2.5667000000099995</v>
      </c>
    </row>
    <row r="147" spans="2:30" ht="15" thickBot="1">
      <c r="B147" s="35" t="s">
        <v>912</v>
      </c>
      <c r="C147" s="37">
        <v>0</v>
      </c>
      <c r="D147" s="37">
        <v>0</v>
      </c>
      <c r="E147" s="37">
        <v>0</v>
      </c>
      <c r="F147" s="37">
        <v>1.254E-8</v>
      </c>
      <c r="G147" s="37">
        <v>1.6269999999999999E-8</v>
      </c>
      <c r="H147" s="37">
        <v>2.915E-8</v>
      </c>
      <c r="I147" s="37">
        <v>1.0240999999999999E-7</v>
      </c>
      <c r="J147" s="37">
        <v>1.2569000000000001E-7</v>
      </c>
      <c r="K147" s="37">
        <v>3.0118E-7</v>
      </c>
      <c r="L147" s="37">
        <v>3.0118E-7</v>
      </c>
      <c r="M147" s="37">
        <v>0.12209614694</v>
      </c>
      <c r="N147" s="37">
        <v>0.12209615209999999</v>
      </c>
      <c r="O147" s="37">
        <v>0.12209615404999999</v>
      </c>
      <c r="P147" s="37">
        <v>0.14009061939</v>
      </c>
      <c r="Q147" s="37">
        <v>0.14009062640000003</v>
      </c>
      <c r="R147" s="37">
        <v>0.14009062640000003</v>
      </c>
      <c r="S147" s="37">
        <v>0.14009063127999999</v>
      </c>
      <c r="T147" s="37">
        <v>0.14009063430000002</v>
      </c>
      <c r="U147" s="37">
        <v>0.14009065060000001</v>
      </c>
      <c r="V147" s="37">
        <v>0.14009065762</v>
      </c>
      <c r="W147" s="37">
        <v>0.37100039808999996</v>
      </c>
      <c r="X147" s="37">
        <v>0.37100040400999995</v>
      </c>
      <c r="Y147" s="37">
        <v>0.37100041871999995</v>
      </c>
      <c r="Z147" s="37">
        <v>0.37100042019000001</v>
      </c>
      <c r="AA147" s="37">
        <v>0.56905137603999989</v>
      </c>
      <c r="AB147" s="37">
        <v>0.56905136416999991</v>
      </c>
      <c r="AC147" s="37">
        <v>0.56905136550000002</v>
      </c>
      <c r="AD147" s="37">
        <v>0.56905136257</v>
      </c>
    </row>
    <row r="148" spans="2:30" ht="15" thickBot="1">
      <c r="B148" s="35" t="s">
        <v>913</v>
      </c>
      <c r="C148" s="84">
        <v>2.9822462000000001E-3</v>
      </c>
      <c r="D148" s="84">
        <v>6.2673162999999999E-3</v>
      </c>
      <c r="E148" s="84">
        <v>1.1166024E-2</v>
      </c>
      <c r="F148" s="84">
        <v>1.8019779999999999E-2</v>
      </c>
      <c r="G148" s="84">
        <v>2.6961880000000001E-2</v>
      </c>
      <c r="H148" s="84">
        <v>4.139205E-2</v>
      </c>
      <c r="I148" s="84">
        <v>5.5553107970000001E-2</v>
      </c>
      <c r="J148" s="84">
        <v>7.1966120540000011E-2</v>
      </c>
      <c r="K148" s="84">
        <v>9.1889956820000007E-2</v>
      </c>
      <c r="L148" s="84">
        <v>0.11518635409999999</v>
      </c>
      <c r="M148" s="84">
        <v>0.14194712139000001</v>
      </c>
      <c r="N148" s="84">
        <v>0.17231121368999999</v>
      </c>
      <c r="O148" s="84">
        <v>0.20322907598999998</v>
      </c>
      <c r="P148" s="84">
        <v>0.23816732829000001</v>
      </c>
      <c r="Q148" s="84">
        <v>0.27781177060000001</v>
      </c>
      <c r="R148" s="84">
        <v>0.31686381291999999</v>
      </c>
      <c r="S148" s="84">
        <v>0.35502852524</v>
      </c>
      <c r="T148" s="84">
        <v>0.39498616756999999</v>
      </c>
      <c r="U148" s="84">
        <v>0.43734287990000004</v>
      </c>
      <c r="V148" s="84">
        <v>0.48172656219999999</v>
      </c>
      <c r="W148" s="84">
        <v>0.52917747459999998</v>
      </c>
      <c r="X148" s="84">
        <v>0.57889303689999994</v>
      </c>
      <c r="Y148" s="84">
        <v>0.62783780929999999</v>
      </c>
      <c r="Z148" s="84">
        <v>0.67880749169999999</v>
      </c>
      <c r="AA148" s="84">
        <v>0.731453664</v>
      </c>
      <c r="AB148" s="84">
        <v>0.78214973570000002</v>
      </c>
      <c r="AC148" s="84">
        <v>0.79927098249999995</v>
      </c>
      <c r="AD148" s="84">
        <v>0.81604695100000002</v>
      </c>
    </row>
    <row r="149" spans="2:30" ht="15" thickBot="1">
      <c r="B149" s="35" t="s">
        <v>914</v>
      </c>
      <c r="C149" s="37">
        <v>2.5505000290000003E-2</v>
      </c>
      <c r="D149" s="37">
        <v>3.5122061330000003E-2</v>
      </c>
      <c r="E149" s="37">
        <v>4.4572125579999997E-2</v>
      </c>
      <c r="F149" s="37">
        <v>5.4138825330000001E-2</v>
      </c>
      <c r="G149" s="37">
        <v>6.3262153979999999E-2</v>
      </c>
      <c r="H149" s="37">
        <v>7.6395825680000001E-2</v>
      </c>
      <c r="I149" s="37">
        <v>8.939420444E-2</v>
      </c>
      <c r="J149" s="37">
        <v>0.1013402492</v>
      </c>
      <c r="K149" s="37">
        <v>0.11247124030000001</v>
      </c>
      <c r="L149" s="37">
        <v>0.1228646662</v>
      </c>
      <c r="M149" s="37">
        <v>0.1322722398</v>
      </c>
      <c r="N149" s="37">
        <v>0.14083779029999999</v>
      </c>
      <c r="O149" s="37">
        <v>0.1460977728</v>
      </c>
      <c r="P149" s="37">
        <v>0.15080172780000001</v>
      </c>
      <c r="Q149" s="37">
        <v>0.15474210969999999</v>
      </c>
      <c r="R149" s="37">
        <v>0.155544286</v>
      </c>
      <c r="S149" s="37">
        <v>0.15780643699999999</v>
      </c>
      <c r="T149" s="37">
        <v>0.15908142729999999</v>
      </c>
      <c r="U149" s="37">
        <v>0.15923337879999999</v>
      </c>
      <c r="V149" s="37">
        <v>0.1583571087</v>
      </c>
      <c r="W149" s="37">
        <v>0.15697852639999998</v>
      </c>
      <c r="X149" s="37">
        <v>0.15506946099999999</v>
      </c>
      <c r="Y149" s="37">
        <v>0.15142791779999998</v>
      </c>
      <c r="Z149" s="37">
        <v>0.1474013277</v>
      </c>
      <c r="AA149" s="37">
        <v>0.1420731633</v>
      </c>
      <c r="AB149" s="37">
        <v>0.13561247339999999</v>
      </c>
      <c r="AC149" s="37">
        <v>0.14024495949999999</v>
      </c>
      <c r="AD149" s="37">
        <v>0.14455172150000001</v>
      </c>
    </row>
    <row r="150" spans="2:30" ht="15" thickBot="1">
      <c r="B150" s="35" t="s">
        <v>915</v>
      </c>
      <c r="C150" s="37">
        <v>0</v>
      </c>
      <c r="D150" s="37">
        <v>0</v>
      </c>
      <c r="E150" s="37">
        <v>0</v>
      </c>
      <c r="F150" s="37">
        <v>0</v>
      </c>
      <c r="G150" s="37">
        <v>0</v>
      </c>
      <c r="H150" s="37">
        <v>0</v>
      </c>
      <c r="I150" s="37">
        <v>0</v>
      </c>
      <c r="J150" s="37">
        <v>0</v>
      </c>
      <c r="K150" s="37">
        <v>0</v>
      </c>
      <c r="L150" s="37">
        <v>0</v>
      </c>
      <c r="M150" s="37">
        <v>0</v>
      </c>
      <c r="N150" s="37">
        <v>0</v>
      </c>
      <c r="O150" s="37">
        <v>0</v>
      </c>
      <c r="P150" s="37">
        <v>0</v>
      </c>
      <c r="Q150" s="37">
        <v>0</v>
      </c>
      <c r="R150" s="37">
        <v>0</v>
      </c>
      <c r="S150" s="37">
        <v>0</v>
      </c>
      <c r="T150" s="37">
        <v>0</v>
      </c>
      <c r="U150" s="37">
        <v>0</v>
      </c>
      <c r="V150" s="37">
        <v>0</v>
      </c>
      <c r="W150" s="37">
        <v>0</v>
      </c>
      <c r="X150" s="37">
        <v>0</v>
      </c>
      <c r="Y150" s="37">
        <v>0</v>
      </c>
      <c r="Z150" s="37">
        <v>0</v>
      </c>
      <c r="AA150" s="37">
        <v>0</v>
      </c>
      <c r="AB150" s="37">
        <v>0</v>
      </c>
      <c r="AC150" s="37">
        <v>0</v>
      </c>
      <c r="AD150" s="37">
        <v>0</v>
      </c>
    </row>
    <row r="151" spans="2:30" ht="15" thickBot="1">
      <c r="B151" s="35" t="s">
        <v>837</v>
      </c>
      <c r="C151" s="84">
        <v>0.56335000000000002</v>
      </c>
      <c r="D151" s="84">
        <v>0.56335000000000002</v>
      </c>
      <c r="E151" s="84">
        <v>1.3223611420600001</v>
      </c>
      <c r="F151" s="84">
        <v>1.3223611420600001</v>
      </c>
      <c r="G151" s="84">
        <v>1.46422127137</v>
      </c>
      <c r="H151" s="84">
        <v>2.1217706920100001</v>
      </c>
      <c r="I151" s="84">
        <v>2.1217706920100001</v>
      </c>
      <c r="J151" s="84">
        <v>2.4389300990599998</v>
      </c>
      <c r="K151" s="84">
        <v>2.45695530819</v>
      </c>
      <c r="L151" s="84">
        <v>2.45695530819</v>
      </c>
      <c r="M151" s="84">
        <v>2.6187335364500002</v>
      </c>
      <c r="N151" s="84">
        <v>2.6187335364500002</v>
      </c>
      <c r="O151" s="84">
        <v>2.6187335364500002</v>
      </c>
      <c r="P151" s="84">
        <v>2.6187335364500002</v>
      </c>
      <c r="Q151" s="84">
        <v>2.6187335364500002</v>
      </c>
      <c r="R151" s="84">
        <v>2.6187335364500002</v>
      </c>
      <c r="S151" s="84">
        <v>2.6187335364500002</v>
      </c>
      <c r="T151" s="84">
        <v>2.6187335364500002</v>
      </c>
      <c r="U151" s="84">
        <v>2.8931516133599997</v>
      </c>
      <c r="V151" s="84">
        <v>2.9525598061500005</v>
      </c>
      <c r="W151" s="84">
        <v>2.8085598061500003</v>
      </c>
      <c r="X151" s="84">
        <v>2.8085598061500003</v>
      </c>
      <c r="Y151" s="84">
        <v>2.8859363906500004</v>
      </c>
      <c r="Z151" s="84">
        <v>2.8859363906500004</v>
      </c>
      <c r="AA151" s="84">
        <v>3.6433331823700001</v>
      </c>
      <c r="AB151" s="84">
        <v>3.6433331823700001</v>
      </c>
      <c r="AC151" s="84">
        <v>3.3355831823700002</v>
      </c>
      <c r="AD151" s="84">
        <v>3.3355831823700002</v>
      </c>
    </row>
    <row r="152" spans="2:30" ht="15" thickBot="1">
      <c r="B152" s="35" t="s">
        <v>917</v>
      </c>
      <c r="C152" s="37">
        <v>0</v>
      </c>
      <c r="D152" s="37">
        <v>0</v>
      </c>
      <c r="E152" s="37">
        <v>0</v>
      </c>
      <c r="F152" s="37">
        <v>0</v>
      </c>
      <c r="G152" s="37">
        <v>0</v>
      </c>
      <c r="H152" s="37">
        <v>0</v>
      </c>
      <c r="I152" s="37">
        <v>0</v>
      </c>
      <c r="J152" s="37">
        <v>0</v>
      </c>
      <c r="K152" s="37">
        <v>0</v>
      </c>
      <c r="L152" s="37">
        <v>0</v>
      </c>
      <c r="M152" s="37">
        <v>0</v>
      </c>
      <c r="N152" s="37">
        <v>0</v>
      </c>
      <c r="O152" s="37">
        <v>0</v>
      </c>
      <c r="P152" s="37">
        <v>0</v>
      </c>
      <c r="Q152" s="37">
        <v>0</v>
      </c>
      <c r="R152" s="37">
        <v>0</v>
      </c>
      <c r="S152" s="37">
        <v>0</v>
      </c>
      <c r="T152" s="37">
        <v>0</v>
      </c>
      <c r="U152" s="37">
        <v>0</v>
      </c>
      <c r="V152" s="37">
        <v>0</v>
      </c>
      <c r="W152" s="37">
        <v>0</v>
      </c>
      <c r="X152" s="37">
        <v>0</v>
      </c>
      <c r="Y152" s="37">
        <v>0</v>
      </c>
      <c r="Z152" s="37">
        <v>0</v>
      </c>
      <c r="AA152" s="37">
        <v>0</v>
      </c>
      <c r="AB152" s="37">
        <v>0</v>
      </c>
      <c r="AC152" s="37">
        <v>0</v>
      </c>
      <c r="AD152" s="37">
        <v>0</v>
      </c>
    </row>
    <row r="153" spans="2:30" ht="15" thickBot="1">
      <c r="B153" s="35" t="s">
        <v>1329</v>
      </c>
      <c r="C153" s="84">
        <v>0.34675367029999998</v>
      </c>
      <c r="D153" s="84">
        <v>0.38472740529999999</v>
      </c>
      <c r="E153" s="84">
        <v>0.42637900000000001</v>
      </c>
      <c r="F153" s="84">
        <v>0.47741449999999996</v>
      </c>
      <c r="G153" s="84">
        <v>0.53632199999999997</v>
      </c>
      <c r="H153" s="84">
        <v>0.5926555</v>
      </c>
      <c r="I153" s="84">
        <v>0.64032600000000006</v>
      </c>
      <c r="J153" s="84">
        <v>0.68810099999999996</v>
      </c>
      <c r="K153" s="84">
        <v>0.74257299999999993</v>
      </c>
      <c r="L153" s="84">
        <v>0.78943799999999997</v>
      </c>
      <c r="M153" s="84">
        <v>0.84046600000000005</v>
      </c>
      <c r="N153" s="84">
        <v>0.88944650000000003</v>
      </c>
      <c r="O153" s="84">
        <v>0.94353999999999993</v>
      </c>
      <c r="P153" s="84">
        <v>0.99830300000000005</v>
      </c>
      <c r="Q153" s="84">
        <v>1.0569469999999999</v>
      </c>
      <c r="R153" s="84">
        <v>1.1153985</v>
      </c>
      <c r="S153" s="84">
        <v>1.1696525</v>
      </c>
      <c r="T153" s="84">
        <v>1.2264839999999999</v>
      </c>
      <c r="U153" s="84">
        <v>1.2776995</v>
      </c>
      <c r="V153" s="84">
        <v>1.3266715</v>
      </c>
      <c r="W153" s="84">
        <v>1.380069</v>
      </c>
      <c r="X153" s="84">
        <v>1.438096</v>
      </c>
      <c r="Y153" s="84">
        <v>1.4949965000000001</v>
      </c>
      <c r="Z153" s="84">
        <v>1.5533160000000001</v>
      </c>
      <c r="AA153" s="84">
        <v>1.6117035000000002</v>
      </c>
      <c r="AB153" s="84">
        <v>1.6705585000000001</v>
      </c>
      <c r="AC153" s="84">
        <v>1.7260095</v>
      </c>
      <c r="AD153" s="84">
        <v>1.7817485</v>
      </c>
    </row>
    <row r="154" spans="2:30" ht="15" thickBot="1">
      <c r="B154" s="35" t="s">
        <v>1330</v>
      </c>
      <c r="C154" s="37">
        <v>0</v>
      </c>
      <c r="D154" s="37">
        <v>0</v>
      </c>
      <c r="E154" s="37">
        <v>0</v>
      </c>
      <c r="F154" s="37">
        <v>0</v>
      </c>
      <c r="G154" s="37">
        <v>0</v>
      </c>
      <c r="H154" s="37">
        <v>0</v>
      </c>
      <c r="I154" s="37">
        <v>0</v>
      </c>
      <c r="J154" s="37">
        <v>0</v>
      </c>
      <c r="K154" s="37">
        <v>0</v>
      </c>
      <c r="L154" s="37">
        <v>0</v>
      </c>
      <c r="M154" s="37">
        <v>0</v>
      </c>
      <c r="N154" s="37">
        <v>0</v>
      </c>
      <c r="O154" s="37">
        <v>0</v>
      </c>
      <c r="P154" s="37">
        <v>0</v>
      </c>
      <c r="Q154" s="37">
        <v>0</v>
      </c>
      <c r="R154" s="37">
        <v>0</v>
      </c>
      <c r="S154" s="37">
        <v>0</v>
      </c>
      <c r="T154" s="37">
        <v>0</v>
      </c>
      <c r="U154" s="37">
        <v>0</v>
      </c>
      <c r="V154" s="37">
        <v>0</v>
      </c>
      <c r="W154" s="37">
        <v>0</v>
      </c>
      <c r="X154" s="37">
        <v>0</v>
      </c>
      <c r="Y154" s="37">
        <v>0</v>
      </c>
      <c r="Z154" s="37">
        <v>0</v>
      </c>
      <c r="AA154" s="37">
        <v>0</v>
      </c>
      <c r="AB154" s="37">
        <v>0</v>
      </c>
      <c r="AC154" s="37">
        <v>0</v>
      </c>
      <c r="AD154" s="37">
        <v>0</v>
      </c>
    </row>
    <row r="155" spans="2:30" ht="15" thickBot="1">
      <c r="B155" s="35" t="s">
        <v>919</v>
      </c>
      <c r="C155" s="84">
        <v>2.5738722462100005</v>
      </c>
      <c r="D155" s="84">
        <v>2.5793673163100008</v>
      </c>
      <c r="E155" s="84">
        <v>2.5866760240100004</v>
      </c>
      <c r="F155" s="84">
        <v>2.3877897925500005</v>
      </c>
      <c r="G155" s="84">
        <v>2.39898189628</v>
      </c>
      <c r="H155" s="84">
        <v>2.4156420791600004</v>
      </c>
      <c r="I155" s="84">
        <v>2.8223232103899991</v>
      </c>
      <c r="J155" s="84">
        <v>2.8417562462399997</v>
      </c>
      <c r="K155" s="84">
        <v>2.8648102580099994</v>
      </c>
      <c r="L155" s="84">
        <v>2.8910366552899993</v>
      </c>
      <c r="M155" s="84">
        <v>3.0425932683399997</v>
      </c>
      <c r="N155" s="84">
        <v>3.0755873657999997</v>
      </c>
      <c r="O155" s="84">
        <v>3.1093052300499995</v>
      </c>
      <c r="P155" s="84">
        <v>3.1650479476899993</v>
      </c>
      <c r="Q155" s="84">
        <v>3.2071523970099998</v>
      </c>
      <c r="R155" s="84">
        <v>3.2484844393299994</v>
      </c>
      <c r="S155" s="84">
        <v>3.1690491565299994</v>
      </c>
      <c r="T155" s="84">
        <v>3.2117168018799993</v>
      </c>
      <c r="U155" s="84">
        <v>3.2570335305099993</v>
      </c>
      <c r="V155" s="84">
        <v>3.3042672198299994</v>
      </c>
      <c r="W155" s="84">
        <v>3.5850778726999994</v>
      </c>
      <c r="X155" s="84">
        <v>3.6372034409199991</v>
      </c>
      <c r="Y155" s="84">
        <v>3.6883882280299991</v>
      </c>
      <c r="Z155" s="84">
        <v>3.7414279118999993</v>
      </c>
      <c r="AA155" s="84">
        <v>3.9945850400499996</v>
      </c>
      <c r="AB155" s="84">
        <v>4.047171099879999</v>
      </c>
      <c r="AC155" s="84">
        <v>4.0051823480099991</v>
      </c>
      <c r="AD155" s="84">
        <v>4.02061831358</v>
      </c>
    </row>
    <row r="156" spans="2:30" ht="15" thickBot="1">
      <c r="B156" s="35"/>
      <c r="C156" s="37"/>
      <c r="D156" s="37"/>
      <c r="E156" s="37"/>
      <c r="F156" s="37"/>
      <c r="G156" s="37"/>
      <c r="H156" s="37"/>
      <c r="I156" s="37"/>
      <c r="J156" s="37"/>
      <c r="K156" s="37"/>
      <c r="L156" s="37"/>
      <c r="M156" s="37"/>
      <c r="N156" s="37"/>
      <c r="O156" s="37"/>
      <c r="P156" s="37"/>
      <c r="Q156" s="37"/>
      <c r="R156" s="37"/>
      <c r="S156" s="37"/>
      <c r="T156" s="37"/>
      <c r="U156" s="37"/>
      <c r="V156" s="37"/>
      <c r="W156" s="37"/>
      <c r="X156" s="37"/>
      <c r="Y156" s="37"/>
      <c r="Z156" s="37"/>
      <c r="AA156" s="37"/>
      <c r="AB156" s="37"/>
      <c r="AC156" s="37"/>
      <c r="AD156" s="37"/>
    </row>
    <row r="157" spans="2:30" ht="15" thickBot="1">
      <c r="B157" s="35" t="s">
        <v>1331</v>
      </c>
      <c r="C157" s="84">
        <v>8.1899999999999994E-3</v>
      </c>
      <c r="D157" s="84">
        <v>1.04E-2</v>
      </c>
      <c r="E157" s="84">
        <v>1.281E-2</v>
      </c>
      <c r="F157" s="84">
        <v>1.507E-2</v>
      </c>
      <c r="G157" s="84">
        <v>1.7319999999999999E-2</v>
      </c>
      <c r="H157" s="84">
        <v>1.9550000000000001E-2</v>
      </c>
      <c r="I157" s="84">
        <v>2.2069999999999999E-2</v>
      </c>
      <c r="J157" s="84">
        <v>2.5090000000000001E-2</v>
      </c>
      <c r="K157" s="84">
        <v>2.8219999999999999E-2</v>
      </c>
      <c r="L157" s="84">
        <v>3.1149999999999997E-2</v>
      </c>
      <c r="M157" s="84">
        <v>3.3849999999999998E-2</v>
      </c>
      <c r="N157" s="84">
        <v>3.6479999999999999E-2</v>
      </c>
      <c r="O157" s="84">
        <v>3.9280000000000002E-2</v>
      </c>
      <c r="P157" s="84">
        <v>4.2090000000000002E-2</v>
      </c>
      <c r="Q157" s="84">
        <v>4.4549999999999999E-2</v>
      </c>
      <c r="R157" s="84">
        <v>4.6829999999999997E-2</v>
      </c>
      <c r="S157" s="84">
        <v>4.9229999999999996E-2</v>
      </c>
      <c r="T157" s="84">
        <v>5.194E-2</v>
      </c>
      <c r="U157" s="84">
        <v>5.4899999999999997E-2</v>
      </c>
      <c r="V157" s="84">
        <v>5.7750000000000003E-2</v>
      </c>
      <c r="W157" s="84">
        <v>6.0200000000000004E-2</v>
      </c>
      <c r="X157" s="84">
        <v>6.2609999999999999E-2</v>
      </c>
      <c r="Y157" s="84">
        <v>6.4849999999999991E-2</v>
      </c>
      <c r="Z157" s="84">
        <v>6.6920000000000007E-2</v>
      </c>
      <c r="AA157" s="84">
        <v>6.9379999999999997E-2</v>
      </c>
      <c r="AB157" s="84">
        <v>7.127E-2</v>
      </c>
      <c r="AC157" s="84">
        <v>7.016E-2</v>
      </c>
      <c r="AD157" s="84">
        <v>6.8819999999999992E-2</v>
      </c>
    </row>
    <row r="161" spans="2:11" ht="21">
      <c r="B161" s="55" t="s">
        <v>1338</v>
      </c>
      <c r="D161" s="9" t="s">
        <v>1339</v>
      </c>
    </row>
    <row r="163" spans="2:11">
      <c r="B163" s="7"/>
      <c r="C163" s="7"/>
      <c r="D163" s="7"/>
      <c r="E163" s="7"/>
      <c r="F163" s="7"/>
      <c r="G163" s="7"/>
      <c r="H163" s="7"/>
      <c r="I163" s="7"/>
      <c r="J163" s="7"/>
      <c r="K163" s="7"/>
    </row>
    <row r="164" spans="2:11">
      <c r="B164" s="7"/>
      <c r="C164" s="7"/>
      <c r="D164" s="7"/>
      <c r="E164" s="7"/>
      <c r="F164" s="7"/>
      <c r="G164" s="7"/>
      <c r="H164" s="7"/>
      <c r="I164" s="7"/>
      <c r="J164" s="7"/>
      <c r="K164" s="7"/>
    </row>
    <row r="165" spans="2:11">
      <c r="B165" s="7"/>
      <c r="C165" s="7"/>
      <c r="D165" s="7"/>
      <c r="E165" s="7"/>
      <c r="F165" s="7"/>
      <c r="G165" s="7"/>
      <c r="H165" s="7"/>
      <c r="I165" s="7"/>
      <c r="J165" s="7"/>
      <c r="K165" s="7"/>
    </row>
    <row r="166" spans="2:11">
      <c r="B166" s="7"/>
      <c r="C166" s="7"/>
      <c r="D166" s="7"/>
      <c r="E166" s="7"/>
      <c r="F166" s="7"/>
      <c r="G166" s="7"/>
      <c r="H166" s="7"/>
      <c r="I166" s="7"/>
      <c r="J166" s="7"/>
      <c r="K166" s="7"/>
    </row>
    <row r="167" spans="2:11">
      <c r="B167" s="7"/>
      <c r="C167" s="7"/>
      <c r="D167" s="7"/>
      <c r="E167" s="7"/>
      <c r="F167" s="7"/>
      <c r="G167" s="7"/>
      <c r="H167" s="7"/>
      <c r="I167" s="7"/>
      <c r="J167" s="7"/>
      <c r="K167" s="7"/>
    </row>
    <row r="168" spans="2:11">
      <c r="B168" s="7"/>
      <c r="C168" s="7"/>
      <c r="D168" s="7"/>
      <c r="E168" s="7"/>
      <c r="F168" s="7"/>
      <c r="G168" s="7"/>
      <c r="H168" s="7"/>
      <c r="I168" s="7"/>
      <c r="J168" s="7"/>
      <c r="K168" s="7"/>
    </row>
    <row r="169" spans="2:11">
      <c r="B169" s="7"/>
      <c r="C169" s="7"/>
      <c r="D169" s="7"/>
      <c r="E169" s="7"/>
      <c r="F169" s="7"/>
      <c r="G169" s="7"/>
      <c r="H169" s="7"/>
      <c r="I169" s="7"/>
      <c r="J169" s="7"/>
      <c r="K169" s="7"/>
    </row>
    <row r="170" spans="2:11">
      <c r="B170" s="7"/>
      <c r="C170" s="7"/>
      <c r="D170" s="7"/>
      <c r="E170" s="7"/>
      <c r="F170" s="7"/>
      <c r="G170" s="7"/>
      <c r="H170" s="7"/>
      <c r="I170" s="7"/>
      <c r="J170" s="7"/>
      <c r="K170" s="7"/>
    </row>
    <row r="171" spans="2:11">
      <c r="B171" s="7"/>
      <c r="C171" s="7"/>
      <c r="D171" s="7"/>
      <c r="E171" s="7"/>
      <c r="F171" s="7"/>
      <c r="G171" s="7"/>
      <c r="H171" s="7"/>
      <c r="I171" s="7"/>
      <c r="J171" s="7"/>
      <c r="K171" s="7"/>
    </row>
    <row r="172" spans="2:11">
      <c r="B172" s="7"/>
      <c r="C172" s="7"/>
      <c r="D172" s="7"/>
      <c r="E172" s="7"/>
      <c r="F172" s="7"/>
      <c r="G172" s="7"/>
      <c r="H172" s="7"/>
      <c r="I172" s="7"/>
      <c r="J172" s="7"/>
      <c r="K172" s="7"/>
    </row>
    <row r="173" spans="2:11">
      <c r="B173" s="7"/>
      <c r="C173" s="7"/>
      <c r="D173" s="7"/>
      <c r="E173" s="7"/>
      <c r="F173" s="7"/>
      <c r="G173" s="7"/>
      <c r="H173" s="7"/>
      <c r="I173" s="7"/>
      <c r="J173" s="7"/>
      <c r="K173" s="7"/>
    </row>
    <row r="174" spans="2:11">
      <c r="B174" s="7"/>
      <c r="C174" s="7"/>
      <c r="D174" s="7"/>
      <c r="E174" s="7"/>
      <c r="F174" s="7"/>
      <c r="G174" s="7"/>
      <c r="H174" s="7"/>
      <c r="I174" s="7"/>
      <c r="J174" s="7"/>
      <c r="K174" s="7"/>
    </row>
    <row r="175" spans="2:11">
      <c r="B175" s="7"/>
      <c r="C175" s="7"/>
      <c r="D175" s="7"/>
      <c r="E175" s="7"/>
      <c r="F175" s="7"/>
      <c r="G175" s="7"/>
      <c r="H175" s="7"/>
      <c r="I175" s="7"/>
      <c r="J175" s="7"/>
      <c r="K175" s="7"/>
    </row>
    <row r="176" spans="2:11">
      <c r="B176" s="7"/>
      <c r="C176" s="7"/>
      <c r="D176" s="7"/>
      <c r="E176" s="7"/>
      <c r="F176" s="7"/>
      <c r="G176" s="7"/>
      <c r="H176" s="7"/>
      <c r="I176" s="7"/>
      <c r="J176" s="7"/>
      <c r="K176" s="7"/>
    </row>
    <row r="177" spans="2:30">
      <c r="B177" s="7"/>
      <c r="C177" s="7"/>
      <c r="D177" s="7"/>
      <c r="E177" s="7"/>
      <c r="F177" s="7"/>
      <c r="G177" s="7"/>
      <c r="H177" s="7"/>
      <c r="I177" s="7"/>
      <c r="J177" s="7"/>
      <c r="K177" s="7"/>
    </row>
    <row r="178" spans="2:30">
      <c r="B178" s="7"/>
      <c r="C178" s="7"/>
      <c r="D178" s="7"/>
      <c r="E178" s="7"/>
      <c r="F178" s="7"/>
      <c r="G178" s="7"/>
      <c r="H178" s="7"/>
      <c r="I178" s="7"/>
      <c r="J178" s="7"/>
      <c r="K178" s="7"/>
    </row>
    <row r="180" spans="2:30" ht="15" thickBot="1">
      <c r="B180" s="52" t="s">
        <v>1325</v>
      </c>
      <c r="C180" s="52" t="s">
        <v>872</v>
      </c>
      <c r="D180" s="52" t="s">
        <v>873</v>
      </c>
      <c r="E180" s="52" t="s">
        <v>874</v>
      </c>
      <c r="F180" s="52" t="s">
        <v>875</v>
      </c>
      <c r="G180" s="52" t="s">
        <v>876</v>
      </c>
      <c r="H180" s="52" t="s">
        <v>877</v>
      </c>
      <c r="I180" s="52" t="s">
        <v>878</v>
      </c>
      <c r="J180" s="52" t="s">
        <v>879</v>
      </c>
      <c r="K180" s="52" t="s">
        <v>880</v>
      </c>
      <c r="L180" s="52" t="s">
        <v>881</v>
      </c>
      <c r="M180" s="52" t="s">
        <v>882</v>
      </c>
      <c r="N180" s="52" t="s">
        <v>883</v>
      </c>
      <c r="O180" s="52" t="s">
        <v>884</v>
      </c>
      <c r="P180" s="52" t="s">
        <v>885</v>
      </c>
      <c r="Q180" s="52" t="s">
        <v>886</v>
      </c>
      <c r="R180" s="52" t="s">
        <v>887</v>
      </c>
      <c r="S180" s="52" t="s">
        <v>888</v>
      </c>
      <c r="T180" s="52" t="s">
        <v>889</v>
      </c>
      <c r="U180" s="52" t="s">
        <v>890</v>
      </c>
      <c r="V180" s="52" t="s">
        <v>891</v>
      </c>
      <c r="W180" s="52" t="s">
        <v>892</v>
      </c>
      <c r="X180" s="52" t="s">
        <v>893</v>
      </c>
      <c r="Y180" s="52" t="s">
        <v>894</v>
      </c>
      <c r="Z180" s="52" t="s">
        <v>895</v>
      </c>
      <c r="AA180" s="52" t="s">
        <v>896</v>
      </c>
      <c r="AB180" s="52" t="s">
        <v>897</v>
      </c>
      <c r="AC180" s="52" t="s">
        <v>1326</v>
      </c>
      <c r="AD180" s="52" t="s">
        <v>1327</v>
      </c>
    </row>
    <row r="181" spans="2:30" ht="15" thickBot="1">
      <c r="B181" s="35" t="s">
        <v>908</v>
      </c>
      <c r="C181" s="37">
        <v>0</v>
      </c>
      <c r="D181" s="37">
        <v>0</v>
      </c>
      <c r="E181" s="37">
        <v>0</v>
      </c>
      <c r="F181" s="37">
        <v>0</v>
      </c>
      <c r="G181" s="37">
        <v>0</v>
      </c>
      <c r="H181" s="37">
        <v>0</v>
      </c>
      <c r="I181" s="37">
        <v>0</v>
      </c>
      <c r="J181" s="37">
        <v>0</v>
      </c>
      <c r="K181" s="37">
        <v>0</v>
      </c>
      <c r="L181" s="37">
        <v>0</v>
      </c>
      <c r="M181" s="37">
        <v>0</v>
      </c>
      <c r="N181" s="37">
        <v>0</v>
      </c>
      <c r="O181" s="37">
        <v>0</v>
      </c>
      <c r="P181" s="37">
        <v>0</v>
      </c>
      <c r="Q181" s="37">
        <v>0</v>
      </c>
      <c r="R181" s="37">
        <v>0</v>
      </c>
      <c r="S181" s="37">
        <v>0</v>
      </c>
      <c r="T181" s="37">
        <v>0</v>
      </c>
      <c r="U181" s="37">
        <v>0</v>
      </c>
      <c r="V181" s="37">
        <v>0</v>
      </c>
      <c r="W181" s="37">
        <v>0</v>
      </c>
      <c r="X181" s="37">
        <v>0</v>
      </c>
      <c r="Y181" s="37">
        <v>0</v>
      </c>
      <c r="Z181" s="37">
        <v>0</v>
      </c>
      <c r="AA181" s="37">
        <v>0</v>
      </c>
      <c r="AB181" s="37">
        <v>0</v>
      </c>
      <c r="AC181" s="37">
        <v>0</v>
      </c>
      <c r="AD181" s="37">
        <v>0</v>
      </c>
    </row>
    <row r="182" spans="2:30" ht="15" thickBot="1">
      <c r="B182" s="35" t="s">
        <v>909</v>
      </c>
      <c r="C182" s="84">
        <v>4.82</v>
      </c>
      <c r="D182" s="84">
        <v>4.82</v>
      </c>
      <c r="E182" s="84">
        <v>4.82</v>
      </c>
      <c r="F182" s="84">
        <v>4.24</v>
      </c>
      <c r="G182" s="84">
        <v>2.79</v>
      </c>
      <c r="H182" s="84">
        <v>2.79</v>
      </c>
      <c r="I182" s="84">
        <v>2.79</v>
      </c>
      <c r="J182" s="84">
        <v>2.21</v>
      </c>
      <c r="K182" s="84">
        <v>2.21</v>
      </c>
      <c r="L182" s="84">
        <v>0</v>
      </c>
      <c r="M182" s="84">
        <v>0</v>
      </c>
      <c r="N182" s="84">
        <v>0</v>
      </c>
      <c r="O182" s="84">
        <v>0</v>
      </c>
      <c r="P182" s="84">
        <v>0</v>
      </c>
      <c r="Q182" s="84">
        <v>0</v>
      </c>
      <c r="R182" s="84">
        <v>0</v>
      </c>
      <c r="S182" s="84">
        <v>0</v>
      </c>
      <c r="T182" s="84">
        <v>0</v>
      </c>
      <c r="U182" s="84">
        <v>0</v>
      </c>
      <c r="V182" s="84">
        <v>0</v>
      </c>
      <c r="W182" s="84">
        <v>0</v>
      </c>
      <c r="X182" s="84">
        <v>0</v>
      </c>
      <c r="Y182" s="84">
        <v>0</v>
      </c>
      <c r="Z182" s="84">
        <v>0</v>
      </c>
      <c r="AA182" s="84">
        <v>0</v>
      </c>
      <c r="AB182" s="84">
        <v>0</v>
      </c>
      <c r="AC182" s="84">
        <v>0</v>
      </c>
      <c r="AD182" s="84">
        <v>0</v>
      </c>
    </row>
    <row r="183" spans="2:30" ht="15" thickBot="1">
      <c r="B183" s="35" t="s">
        <v>910</v>
      </c>
      <c r="C183" s="37">
        <v>0.5</v>
      </c>
      <c r="D183" s="37">
        <v>0.5</v>
      </c>
      <c r="E183" s="37">
        <v>0.5</v>
      </c>
      <c r="F183" s="37">
        <v>0.5</v>
      </c>
      <c r="G183" s="37">
        <v>0.5</v>
      </c>
      <c r="H183" s="37">
        <v>0.5</v>
      </c>
      <c r="I183" s="37">
        <v>0.5</v>
      </c>
      <c r="J183" s="37">
        <v>0.5</v>
      </c>
      <c r="K183" s="37">
        <v>0.5</v>
      </c>
      <c r="L183" s="37">
        <v>0.5</v>
      </c>
      <c r="M183" s="37">
        <v>0.5</v>
      </c>
      <c r="N183" s="37">
        <v>0.5</v>
      </c>
      <c r="O183" s="37">
        <v>0.5</v>
      </c>
      <c r="P183" s="37">
        <v>0.5</v>
      </c>
      <c r="Q183" s="37">
        <v>0.5</v>
      </c>
      <c r="R183" s="37">
        <v>0</v>
      </c>
      <c r="S183" s="37">
        <v>0</v>
      </c>
      <c r="T183" s="37">
        <v>0</v>
      </c>
      <c r="U183" s="37">
        <v>0</v>
      </c>
      <c r="V183" s="37">
        <v>0</v>
      </c>
      <c r="W183" s="37">
        <v>0</v>
      </c>
      <c r="X183" s="37">
        <v>0</v>
      </c>
      <c r="Y183" s="37">
        <v>0</v>
      </c>
      <c r="Z183" s="37">
        <v>0</v>
      </c>
      <c r="AA183" s="37">
        <v>0</v>
      </c>
      <c r="AB183" s="37">
        <v>0</v>
      </c>
      <c r="AC183" s="37">
        <v>0</v>
      </c>
      <c r="AD183" s="37">
        <v>0</v>
      </c>
    </row>
    <row r="184" spans="2:30" ht="15" thickBot="1">
      <c r="B184" s="35" t="s">
        <v>1328</v>
      </c>
      <c r="C184" s="84">
        <v>0</v>
      </c>
      <c r="D184" s="84">
        <v>0</v>
      </c>
      <c r="E184" s="84">
        <v>0</v>
      </c>
      <c r="F184" s="84">
        <v>0</v>
      </c>
      <c r="G184" s="84">
        <v>0</v>
      </c>
      <c r="H184" s="84">
        <v>0</v>
      </c>
      <c r="I184" s="84">
        <v>0</v>
      </c>
      <c r="J184" s="84">
        <v>0</v>
      </c>
      <c r="K184" s="84">
        <v>0</v>
      </c>
      <c r="L184" s="84">
        <v>0</v>
      </c>
      <c r="M184" s="84">
        <v>0</v>
      </c>
      <c r="N184" s="84">
        <v>0</v>
      </c>
      <c r="O184" s="84">
        <v>0</v>
      </c>
      <c r="P184" s="84">
        <v>0</v>
      </c>
      <c r="Q184" s="84">
        <v>0</v>
      </c>
      <c r="R184" s="84">
        <v>0</v>
      </c>
      <c r="S184" s="84">
        <v>0</v>
      </c>
      <c r="T184" s="84">
        <v>0</v>
      </c>
      <c r="U184" s="84">
        <v>0</v>
      </c>
      <c r="V184" s="84">
        <v>0</v>
      </c>
      <c r="W184" s="84">
        <v>0</v>
      </c>
      <c r="X184" s="84">
        <v>0</v>
      </c>
      <c r="Y184" s="84">
        <v>0</v>
      </c>
      <c r="Z184" s="84">
        <v>0</v>
      </c>
      <c r="AA184" s="84">
        <v>0</v>
      </c>
      <c r="AB184" s="84">
        <v>0</v>
      </c>
      <c r="AC184" s="84">
        <v>0</v>
      </c>
      <c r="AD184" s="84">
        <v>0</v>
      </c>
    </row>
    <row r="185" spans="2:30" ht="15" thickBot="1">
      <c r="B185" s="35" t="s">
        <v>911</v>
      </c>
      <c r="C185" s="37">
        <v>1.9</v>
      </c>
      <c r="D185" s="37">
        <v>1.9</v>
      </c>
      <c r="E185" s="37">
        <v>1.9</v>
      </c>
      <c r="F185" s="37">
        <v>1.9</v>
      </c>
      <c r="G185" s="37">
        <v>1.9</v>
      </c>
      <c r="H185" s="37">
        <v>1.9</v>
      </c>
      <c r="I185" s="37">
        <v>1.9</v>
      </c>
      <c r="J185" s="37">
        <v>1.9</v>
      </c>
      <c r="K185" s="37">
        <v>1.9</v>
      </c>
      <c r="L185" s="37">
        <v>1.73</v>
      </c>
      <c r="M185" s="37">
        <v>1.73</v>
      </c>
      <c r="N185" s="37">
        <v>1.73</v>
      </c>
      <c r="O185" s="37">
        <v>1.99393951372</v>
      </c>
      <c r="P185" s="37">
        <v>3.0549999369599998</v>
      </c>
      <c r="Q185" s="37">
        <v>3.0549999369599998</v>
      </c>
      <c r="R185" s="37">
        <v>2.6149999369599999</v>
      </c>
      <c r="S185" s="37">
        <v>2.6149999369599999</v>
      </c>
      <c r="T185" s="37">
        <v>2.6149999369599999</v>
      </c>
      <c r="U185" s="37">
        <v>2.52099993696</v>
      </c>
      <c r="V185" s="37">
        <v>3.1121038642100003</v>
      </c>
      <c r="W185" s="37">
        <v>3.1121038642100003</v>
      </c>
      <c r="X185" s="37">
        <v>3.1121038642100003</v>
      </c>
      <c r="Y185" s="37">
        <v>3.1121038642100003</v>
      </c>
      <c r="Z185" s="37">
        <v>2.5281038642100002</v>
      </c>
      <c r="AA185" s="37">
        <v>2.6883056074099998</v>
      </c>
      <c r="AB185" s="37">
        <v>2.6883056074099998</v>
      </c>
      <c r="AC185" s="37">
        <v>2.6883056074099998</v>
      </c>
      <c r="AD185" s="37">
        <v>3.7469871607700003</v>
      </c>
    </row>
    <row r="186" spans="2:30" ht="15" thickBot="1">
      <c r="B186" s="35" t="s">
        <v>848</v>
      </c>
      <c r="C186" s="84">
        <v>2.21902000006</v>
      </c>
      <c r="D186" s="84">
        <v>2.21902000006</v>
      </c>
      <c r="E186" s="84">
        <v>2.21902000006</v>
      </c>
      <c r="F186" s="84">
        <v>2.21902000006</v>
      </c>
      <c r="G186" s="84">
        <v>2.21902000006</v>
      </c>
      <c r="H186" s="84">
        <v>2.21902000006</v>
      </c>
      <c r="I186" s="84">
        <v>2.21902000006</v>
      </c>
      <c r="J186" s="84">
        <v>2.21902000006</v>
      </c>
      <c r="K186" s="84">
        <v>2.21902000006</v>
      </c>
      <c r="L186" s="84">
        <v>2.21902000006</v>
      </c>
      <c r="M186" s="84">
        <v>2.21902000006</v>
      </c>
      <c r="N186" s="84">
        <v>2.21902000006</v>
      </c>
      <c r="O186" s="84">
        <v>2.21902000006</v>
      </c>
      <c r="P186" s="84">
        <v>2.21902000006</v>
      </c>
      <c r="Q186" s="84">
        <v>2.21902000006</v>
      </c>
      <c r="R186" s="84">
        <v>2.21902000006</v>
      </c>
      <c r="S186" s="84">
        <v>2.21902000006</v>
      </c>
      <c r="T186" s="84">
        <v>2.21902000006</v>
      </c>
      <c r="U186" s="84">
        <v>2.21902000006</v>
      </c>
      <c r="V186" s="84">
        <v>2.21902000006</v>
      </c>
      <c r="W186" s="84">
        <v>2.21902000006</v>
      </c>
      <c r="X186" s="84">
        <v>2.21902000006</v>
      </c>
      <c r="Y186" s="84">
        <v>2.21902000006</v>
      </c>
      <c r="Z186" s="84">
        <v>2.21902000006</v>
      </c>
      <c r="AA186" s="84">
        <v>2.21902000006</v>
      </c>
      <c r="AB186" s="84">
        <v>2.21902000006</v>
      </c>
      <c r="AC186" s="84">
        <v>2.21902000006</v>
      </c>
      <c r="AD186" s="84">
        <v>2.21902000006</v>
      </c>
    </row>
    <row r="187" spans="2:30" ht="15" thickBot="1">
      <c r="B187" s="35" t="s">
        <v>912</v>
      </c>
      <c r="C187" s="37">
        <v>0.47913</v>
      </c>
      <c r="D187" s="37">
        <v>1.99064</v>
      </c>
      <c r="E187" s="37">
        <v>2.4054408243500003</v>
      </c>
      <c r="F187" s="37">
        <v>3.8550400178199999</v>
      </c>
      <c r="G187" s="37">
        <v>3.8473400257299999</v>
      </c>
      <c r="H187" s="37">
        <v>3.8377400573799996</v>
      </c>
      <c r="I187" s="37">
        <v>3.8450400714899997</v>
      </c>
      <c r="J187" s="37">
        <v>3.8450400774899993</v>
      </c>
      <c r="K187" s="37">
        <v>4.0950400871200001</v>
      </c>
      <c r="L187" s="37">
        <v>4.0432100871200003</v>
      </c>
      <c r="M187" s="37">
        <v>4.1466999972399998</v>
      </c>
      <c r="N187" s="37">
        <v>4.1466999972399998</v>
      </c>
      <c r="O187" s="37">
        <v>4.1532999972400004</v>
      </c>
      <c r="P187" s="37">
        <v>4.1466999972399998</v>
      </c>
      <c r="Q187" s="37">
        <v>4.1417000005100002</v>
      </c>
      <c r="R187" s="37">
        <v>4.1417000024700004</v>
      </c>
      <c r="S187" s="37">
        <v>4.1417000024700004</v>
      </c>
      <c r="T187" s="37">
        <v>3.84170000654</v>
      </c>
      <c r="U187" s="37">
        <v>3.84170001183</v>
      </c>
      <c r="V187" s="37">
        <v>3.6917000257599999</v>
      </c>
      <c r="W187" s="37">
        <v>3.4983000391300001</v>
      </c>
      <c r="X187" s="37">
        <v>3.1969900415399999</v>
      </c>
      <c r="Y187" s="37">
        <v>2.4584892183799996</v>
      </c>
      <c r="Z187" s="37">
        <v>1.2481140314900001</v>
      </c>
      <c r="AA187" s="37">
        <v>1.24811402508</v>
      </c>
      <c r="AB187" s="37">
        <v>1.2281139934299998</v>
      </c>
      <c r="AC187" s="37">
        <v>0.62811400091999992</v>
      </c>
      <c r="AD187" s="37">
        <v>0.62811408863999996</v>
      </c>
    </row>
    <row r="188" spans="2:30" ht="15" thickBot="1">
      <c r="B188" s="35" t="s">
        <v>913</v>
      </c>
      <c r="C188" s="84">
        <v>0.12035796999999999</v>
      </c>
      <c r="D188" s="84">
        <v>0.22563405</v>
      </c>
      <c r="E188" s="84">
        <v>0.35214328</v>
      </c>
      <c r="F188" s="84">
        <v>0.50689724999999997</v>
      </c>
      <c r="G188" s="84">
        <v>0.67060375999999999</v>
      </c>
      <c r="H188" s="84">
        <v>0.93123509999999998</v>
      </c>
      <c r="I188" s="84">
        <v>1.1750757515600001</v>
      </c>
      <c r="J188" s="84">
        <v>1.4366108976799998</v>
      </c>
      <c r="K188" s="84">
        <v>1.7296720093000002</v>
      </c>
      <c r="L188" s="84">
        <v>2.0587057629000003</v>
      </c>
      <c r="M188" s="84">
        <v>2.4396037583000001</v>
      </c>
      <c r="N188" s="84">
        <v>2.8660196954999999</v>
      </c>
      <c r="O188" s="84">
        <v>3.2778365747000002</v>
      </c>
      <c r="P188" s="84">
        <v>3.7277886957000002</v>
      </c>
      <c r="Q188" s="84">
        <v>4.2037328587000005</v>
      </c>
      <c r="R188" s="84">
        <v>4.6543690634999999</v>
      </c>
      <c r="S188" s="84">
        <v>5.1236380099999996</v>
      </c>
      <c r="T188" s="84">
        <v>5.6074402990000003</v>
      </c>
      <c r="U188" s="84">
        <v>6.1150278290000006</v>
      </c>
      <c r="V188" s="84">
        <v>6.6444650010000004</v>
      </c>
      <c r="W188" s="84">
        <v>7.2161038159999995</v>
      </c>
      <c r="X188" s="84">
        <v>7.8193538719999998</v>
      </c>
      <c r="Y188" s="84">
        <v>8.4050053699999996</v>
      </c>
      <c r="Z188" s="84">
        <v>9.0105506089999992</v>
      </c>
      <c r="AA188" s="84">
        <v>9.6318921909999986</v>
      </c>
      <c r="AB188" s="84">
        <v>10.232099894999999</v>
      </c>
      <c r="AC188" s="84">
        <v>10.506411795</v>
      </c>
      <c r="AD188" s="84">
        <v>10.776586757</v>
      </c>
    </row>
    <row r="189" spans="2:30" ht="15" thickBot="1">
      <c r="B189" s="35" t="s">
        <v>914</v>
      </c>
      <c r="C189" s="37">
        <v>0.29593987150000001</v>
      </c>
      <c r="D189" s="37">
        <v>0.40813579179999998</v>
      </c>
      <c r="E189" s="37">
        <v>0.51055088230000001</v>
      </c>
      <c r="F189" s="37">
        <v>0.6065903158</v>
      </c>
      <c r="G189" s="37">
        <v>0.68089385319999995</v>
      </c>
      <c r="H189" s="37">
        <v>0.77619970130000004</v>
      </c>
      <c r="I189" s="37">
        <v>0.89260940649999998</v>
      </c>
      <c r="J189" s="37">
        <v>1.0031022540000001</v>
      </c>
      <c r="K189" s="37">
        <v>1.111903375</v>
      </c>
      <c r="L189" s="37">
        <v>1.220716755</v>
      </c>
      <c r="M189" s="37">
        <v>1.3339215719999999</v>
      </c>
      <c r="N189" s="37">
        <v>1.4501387769999998</v>
      </c>
      <c r="O189" s="37">
        <v>1.5456481000000002</v>
      </c>
      <c r="P189" s="37">
        <v>1.64035894</v>
      </c>
      <c r="Q189" s="37">
        <v>1.726710867</v>
      </c>
      <c r="R189" s="37">
        <v>1.795023027</v>
      </c>
      <c r="S189" s="37">
        <v>1.8499569950000001</v>
      </c>
      <c r="T189" s="37">
        <v>1.8991815949999999</v>
      </c>
      <c r="U189" s="37">
        <v>1.9390747779999999</v>
      </c>
      <c r="V189" s="37">
        <v>1.9724416329999999</v>
      </c>
      <c r="W189" s="37">
        <v>2.00690093</v>
      </c>
      <c r="X189" s="37">
        <v>2.0434048250000001</v>
      </c>
      <c r="Y189" s="37">
        <v>2.0641196939999999</v>
      </c>
      <c r="Z189" s="37">
        <v>2.085548771</v>
      </c>
      <c r="AA189" s="37">
        <v>2.093617439</v>
      </c>
      <c r="AB189" s="37">
        <v>2.091925507</v>
      </c>
      <c r="AC189" s="37">
        <v>2.1735936090000001</v>
      </c>
      <c r="AD189" s="37">
        <v>2.251095737</v>
      </c>
    </row>
    <row r="190" spans="2:30" ht="15" thickBot="1">
      <c r="B190" s="35" t="s">
        <v>915</v>
      </c>
      <c r="C190" s="37">
        <v>0</v>
      </c>
      <c r="D190" s="37">
        <v>0</v>
      </c>
      <c r="E190" s="37">
        <v>0</v>
      </c>
      <c r="F190" s="37">
        <v>0</v>
      </c>
      <c r="G190" s="37">
        <v>0</v>
      </c>
      <c r="H190" s="37">
        <v>0</v>
      </c>
      <c r="I190" s="37">
        <v>1</v>
      </c>
      <c r="J190" s="37">
        <v>2</v>
      </c>
      <c r="K190" s="37">
        <v>2.6666666514599999</v>
      </c>
      <c r="L190" s="37">
        <v>3.3333333026399994</v>
      </c>
      <c r="M190" s="37">
        <v>3.9999999552299994</v>
      </c>
      <c r="N190" s="37">
        <v>4.9999999325799998</v>
      </c>
      <c r="O190" s="37">
        <v>5.9999999095799996</v>
      </c>
      <c r="P190" s="37">
        <v>6.9999998864700004</v>
      </c>
      <c r="Q190" s="37">
        <v>7.9999999870799998</v>
      </c>
      <c r="R190" s="37">
        <v>8.9999999743200014</v>
      </c>
      <c r="S190" s="37">
        <v>8.9999999743200014</v>
      </c>
      <c r="T190" s="37">
        <v>8.9999999743200014</v>
      </c>
      <c r="U190" s="37">
        <v>8.9999999743200014</v>
      </c>
      <c r="V190" s="37">
        <v>8.9999999743200014</v>
      </c>
      <c r="W190" s="37">
        <v>8.9999999743200014</v>
      </c>
      <c r="X190" s="37">
        <v>8.9999999743200014</v>
      </c>
      <c r="Y190" s="37">
        <v>8.9999999743200014</v>
      </c>
      <c r="Z190" s="37">
        <v>8.9999999743200014</v>
      </c>
      <c r="AA190" s="37">
        <v>8.9999999743200014</v>
      </c>
      <c r="AB190" s="37">
        <v>8.9999999743200014</v>
      </c>
      <c r="AC190" s="37">
        <v>8.9999999743200014</v>
      </c>
      <c r="AD190" s="37">
        <v>8.9999999743200014</v>
      </c>
    </row>
    <row r="191" spans="2:30" ht="15" thickBot="1">
      <c r="B191" s="35" t="s">
        <v>837</v>
      </c>
      <c r="C191" s="84">
        <v>4.5373699999999992</v>
      </c>
      <c r="D191" s="84">
        <v>5.3819299999999988</v>
      </c>
      <c r="E191" s="84">
        <v>5.9312761806599985</v>
      </c>
      <c r="F191" s="84">
        <v>7.2845106973399991</v>
      </c>
      <c r="G191" s="84">
        <v>8.4096107721700015</v>
      </c>
      <c r="H191" s="84">
        <v>9.0592856773800019</v>
      </c>
      <c r="I191" s="84">
        <v>9.0592856773800019</v>
      </c>
      <c r="J191" s="84">
        <v>9.0592856948199998</v>
      </c>
      <c r="K191" s="84">
        <v>9.5743195388000029</v>
      </c>
      <c r="L191" s="84">
        <v>9.707929647990003</v>
      </c>
      <c r="M191" s="84">
        <v>9.6801534809399996</v>
      </c>
      <c r="N191" s="84">
        <v>9.6801534881499993</v>
      </c>
      <c r="O191" s="84">
        <v>9.6801534958400008</v>
      </c>
      <c r="P191" s="84">
        <v>9.6171534958400002</v>
      </c>
      <c r="Q191" s="84">
        <v>9.1971534958400003</v>
      </c>
      <c r="R191" s="84">
        <v>9.1971535272100002</v>
      </c>
      <c r="S191" s="84">
        <v>8.908853552870001</v>
      </c>
      <c r="T191" s="84">
        <v>8.908853552870001</v>
      </c>
      <c r="U191" s="84">
        <v>9.2365574356300026</v>
      </c>
      <c r="V191" s="84">
        <v>8.9860577489000022</v>
      </c>
      <c r="W191" s="84">
        <v>8.7454757495200024</v>
      </c>
      <c r="X191" s="84">
        <v>8.819315663740003</v>
      </c>
      <c r="Y191" s="84">
        <v>9.229293611340001</v>
      </c>
      <c r="Z191" s="84">
        <v>8.8317936113400002</v>
      </c>
      <c r="AA191" s="84">
        <v>8.9368471177500002</v>
      </c>
      <c r="AB191" s="84">
        <v>9.3029789329000003</v>
      </c>
      <c r="AC191" s="84">
        <v>8.9895189329000011</v>
      </c>
      <c r="AD191" s="84">
        <v>8.9895189329000011</v>
      </c>
    </row>
    <row r="192" spans="2:30" ht="15" thickBot="1">
      <c r="B192" s="35" t="s">
        <v>917</v>
      </c>
      <c r="C192" s="37">
        <v>1.1718700000000002</v>
      </c>
      <c r="D192" s="37">
        <v>1.3439700000000001</v>
      </c>
      <c r="E192" s="37">
        <v>1.6960900092299998</v>
      </c>
      <c r="F192" s="37">
        <v>1.6960900106099999</v>
      </c>
      <c r="G192" s="37">
        <v>1.6960900155699998</v>
      </c>
      <c r="H192" s="37">
        <v>2.0527772614599997</v>
      </c>
      <c r="I192" s="37">
        <v>2.0527772955999999</v>
      </c>
      <c r="J192" s="37">
        <v>2.0527773123099995</v>
      </c>
      <c r="K192" s="37">
        <v>2.0527773349500005</v>
      </c>
      <c r="L192" s="37">
        <v>2.0527773403299996</v>
      </c>
      <c r="M192" s="37">
        <v>3.1489296103199997</v>
      </c>
      <c r="N192" s="37">
        <v>3.1489296128299999</v>
      </c>
      <c r="O192" s="37">
        <v>3.1489296586800002</v>
      </c>
      <c r="P192" s="37">
        <v>3.1489296586800002</v>
      </c>
      <c r="Q192" s="37">
        <v>3.14892966126</v>
      </c>
      <c r="R192" s="37">
        <v>3.1489296634000001</v>
      </c>
      <c r="S192" s="37">
        <v>3.4872473091699994</v>
      </c>
      <c r="T192" s="37">
        <v>3.4872473105299995</v>
      </c>
      <c r="U192" s="37">
        <v>4.5878025475299991</v>
      </c>
      <c r="V192" s="37">
        <v>6.2205739799899984</v>
      </c>
      <c r="W192" s="37">
        <v>7.0361528694299995</v>
      </c>
      <c r="X192" s="37">
        <v>7.0089828725599999</v>
      </c>
      <c r="Y192" s="37">
        <v>7.11208689458</v>
      </c>
      <c r="Z192" s="37">
        <v>7.11208689458</v>
      </c>
      <c r="AA192" s="37">
        <v>8.0164843052199988</v>
      </c>
      <c r="AB192" s="37">
        <v>7.6405543052199993</v>
      </c>
      <c r="AC192" s="37">
        <v>8.0153085660199999</v>
      </c>
      <c r="AD192" s="37">
        <v>7.8202985660199991</v>
      </c>
    </row>
    <row r="193" spans="2:30" ht="15" thickBot="1">
      <c r="B193" s="35" t="s">
        <v>1329</v>
      </c>
      <c r="C193" s="84">
        <v>5.8399906619999999</v>
      </c>
      <c r="D193" s="84">
        <v>6.529684381</v>
      </c>
      <c r="E193" s="84">
        <v>7.2233594999999999</v>
      </c>
      <c r="F193" s="84">
        <v>7.9623689999999998</v>
      </c>
      <c r="G193" s="84">
        <v>8.6579265000000003</v>
      </c>
      <c r="H193" s="84">
        <v>9.3503369999999997</v>
      </c>
      <c r="I193" s="84">
        <v>9.9622705000000007</v>
      </c>
      <c r="J193" s="84">
        <v>10.567</v>
      </c>
      <c r="K193" s="84">
        <v>11.232989999999999</v>
      </c>
      <c r="L193" s="84">
        <v>11.87491</v>
      </c>
      <c r="M193" s="84">
        <v>12.5501635</v>
      </c>
      <c r="N193" s="84">
        <v>13.233184</v>
      </c>
      <c r="O193" s="84">
        <v>13.9155505</v>
      </c>
      <c r="P193" s="84">
        <v>14.609344499999999</v>
      </c>
      <c r="Q193" s="84">
        <v>15.324429500000001</v>
      </c>
      <c r="R193" s="84">
        <v>16.043424000000002</v>
      </c>
      <c r="S193" s="84">
        <v>16.7401345</v>
      </c>
      <c r="T193" s="84">
        <v>17.455767999999999</v>
      </c>
      <c r="U193" s="84">
        <v>18.138700499999999</v>
      </c>
      <c r="V193" s="84">
        <v>18.821908000000001</v>
      </c>
      <c r="W193" s="84">
        <v>19.581242500000002</v>
      </c>
      <c r="X193" s="84">
        <v>20.409284500000002</v>
      </c>
      <c r="Y193" s="84">
        <v>21.222458500000002</v>
      </c>
      <c r="Z193" s="84">
        <v>22.069080999999997</v>
      </c>
      <c r="AA193" s="84">
        <v>22.939389500000001</v>
      </c>
      <c r="AB193" s="84">
        <v>23.84057</v>
      </c>
      <c r="AC193" s="84">
        <v>24.730937999999998</v>
      </c>
      <c r="AD193" s="84">
        <v>25.625011499999999</v>
      </c>
    </row>
    <row r="194" spans="2:30" ht="15" thickBot="1">
      <c r="B194" s="35" t="s">
        <v>1330</v>
      </c>
      <c r="C194" s="37">
        <v>0</v>
      </c>
      <c r="D194" s="37">
        <v>0</v>
      </c>
      <c r="E194" s="37">
        <v>0</v>
      </c>
      <c r="F194" s="37">
        <v>0</v>
      </c>
      <c r="G194" s="37">
        <v>0</v>
      </c>
      <c r="H194" s="37">
        <v>0</v>
      </c>
      <c r="I194" s="37">
        <v>0</v>
      </c>
      <c r="J194" s="37">
        <v>0</v>
      </c>
      <c r="K194" s="37">
        <v>0</v>
      </c>
      <c r="L194" s="37">
        <v>0</v>
      </c>
      <c r="M194" s="37">
        <v>0.09</v>
      </c>
      <c r="N194" s="37">
        <v>0.09</v>
      </c>
      <c r="O194" s="37">
        <v>0.09</v>
      </c>
      <c r="P194" s="37">
        <v>0.09</v>
      </c>
      <c r="Q194" s="37">
        <v>0.09</v>
      </c>
      <c r="R194" s="37">
        <v>0.09</v>
      </c>
      <c r="S194" s="37">
        <v>0.09</v>
      </c>
      <c r="T194" s="37">
        <v>0.09</v>
      </c>
      <c r="U194" s="37">
        <v>0.09</v>
      </c>
      <c r="V194" s="37">
        <v>0.09</v>
      </c>
      <c r="W194" s="37">
        <v>0.09</v>
      </c>
      <c r="X194" s="37">
        <v>0.09</v>
      </c>
      <c r="Y194" s="37">
        <v>0.09</v>
      </c>
      <c r="Z194" s="37">
        <v>0.09</v>
      </c>
      <c r="AA194" s="37">
        <v>0.09</v>
      </c>
      <c r="AB194" s="37">
        <v>0.09</v>
      </c>
      <c r="AC194" s="37">
        <v>0.09</v>
      </c>
      <c r="AD194" s="37">
        <v>0.09</v>
      </c>
    </row>
    <row r="195" spans="2:30" ht="15" thickBot="1">
      <c r="B195" s="35" t="s">
        <v>919</v>
      </c>
      <c r="C195" s="84">
        <v>10.304377970060001</v>
      </c>
      <c r="D195" s="84">
        <v>11.932014050059999</v>
      </c>
      <c r="E195" s="84">
        <v>12.486614104410002</v>
      </c>
      <c r="F195" s="84">
        <v>13.523667267880001</v>
      </c>
      <c r="G195" s="84">
        <v>12.24515378579</v>
      </c>
      <c r="H195" s="84">
        <v>12.511485157439999</v>
      </c>
      <c r="I195" s="84">
        <v>12.778115823109999</v>
      </c>
      <c r="J195" s="84">
        <v>12.477050975229998</v>
      </c>
      <c r="K195" s="84">
        <v>13.036352096479998</v>
      </c>
      <c r="L195" s="84">
        <v>10.951995850080001</v>
      </c>
      <c r="M195" s="84">
        <v>11.5425237556</v>
      </c>
      <c r="N195" s="84">
        <v>11.9844596928</v>
      </c>
      <c r="O195" s="84">
        <v>12.682446085720001</v>
      </c>
      <c r="P195" s="84">
        <v>14.201908629959998</v>
      </c>
      <c r="Q195" s="84">
        <v>14.686942796229999</v>
      </c>
      <c r="R195" s="84">
        <v>14.210979002990001</v>
      </c>
      <c r="S195" s="84">
        <v>14.694557949489999</v>
      </c>
      <c r="T195" s="84">
        <v>14.890530242560001</v>
      </c>
      <c r="U195" s="84">
        <v>15.316267777849999</v>
      </c>
      <c r="V195" s="84">
        <v>16.298808891029999</v>
      </c>
      <c r="W195" s="84">
        <v>16.6873077194</v>
      </c>
      <c r="X195" s="84">
        <v>17.000067777809999</v>
      </c>
      <c r="Y195" s="84">
        <v>16.856028452649998</v>
      </c>
      <c r="Z195" s="84">
        <v>15.677348504759998</v>
      </c>
      <c r="AA195" s="84">
        <v>16.467561823549996</v>
      </c>
      <c r="AB195" s="84">
        <v>17.056289495899996</v>
      </c>
      <c r="AC195" s="84">
        <v>16.734621403389998</v>
      </c>
      <c r="AD195" s="84">
        <v>18.067518006469999</v>
      </c>
    </row>
    <row r="196" spans="2:30" ht="15" thickBot="1">
      <c r="B196" s="35"/>
      <c r="C196" s="37"/>
      <c r="D196" s="37"/>
      <c r="E196" s="37"/>
      <c r="F196" s="37"/>
      <c r="G196" s="37"/>
      <c r="H196" s="37"/>
      <c r="I196" s="37"/>
      <c r="J196" s="37"/>
      <c r="K196" s="37"/>
      <c r="L196" s="37"/>
      <c r="M196" s="37"/>
      <c r="N196" s="37"/>
      <c r="O196" s="37"/>
      <c r="P196" s="37"/>
      <c r="Q196" s="37"/>
      <c r="R196" s="37"/>
      <c r="S196" s="37"/>
      <c r="T196" s="37"/>
      <c r="U196" s="37"/>
      <c r="V196" s="37"/>
      <c r="W196" s="37"/>
      <c r="X196" s="37"/>
      <c r="Y196" s="37"/>
      <c r="Z196" s="37"/>
      <c r="AA196" s="37"/>
      <c r="AB196" s="37"/>
      <c r="AC196" s="37"/>
      <c r="AD196" s="37"/>
    </row>
    <row r="197" spans="2:30" ht="15" thickBot="1">
      <c r="B197" s="35" t="s">
        <v>1331</v>
      </c>
      <c r="C197" s="84">
        <v>0.26587</v>
      </c>
      <c r="D197" s="84">
        <v>0.27672000000000002</v>
      </c>
      <c r="E197" s="84">
        <v>0.29000999999999999</v>
      </c>
      <c r="F197" s="84">
        <v>0.30270999999999998</v>
      </c>
      <c r="G197" s="84">
        <v>0.31818999999999997</v>
      </c>
      <c r="H197" s="84">
        <v>0.33349000000000001</v>
      </c>
      <c r="I197" s="84">
        <v>0.34898000000000001</v>
      </c>
      <c r="J197" s="84">
        <v>0.36637999999999998</v>
      </c>
      <c r="K197" s="84">
        <v>0.38262000000000002</v>
      </c>
      <c r="L197" s="84">
        <v>0.40106000000000003</v>
      </c>
      <c r="M197" s="84">
        <v>0.41720000000000002</v>
      </c>
      <c r="N197" s="84">
        <v>0.43272000000000005</v>
      </c>
      <c r="O197" s="84">
        <v>0.44835000000000003</v>
      </c>
      <c r="P197" s="84">
        <v>0.46339999999999998</v>
      </c>
      <c r="Q197" s="84">
        <v>0.47749000000000003</v>
      </c>
      <c r="R197" s="84">
        <v>0.49088999999999999</v>
      </c>
      <c r="S197" s="84">
        <v>0.50519999999999998</v>
      </c>
      <c r="T197" s="84">
        <v>0.51737</v>
      </c>
      <c r="U197" s="84">
        <v>0.52951999999999999</v>
      </c>
      <c r="V197" s="84">
        <v>0.54152</v>
      </c>
      <c r="W197" s="84">
        <v>0.55177999999999994</v>
      </c>
      <c r="X197" s="84">
        <v>0.56259999999999999</v>
      </c>
      <c r="Y197" s="84">
        <v>0.57140999999999997</v>
      </c>
      <c r="Z197" s="84">
        <v>0.58155999999999997</v>
      </c>
      <c r="AA197" s="84">
        <v>0.59023000000000003</v>
      </c>
      <c r="AB197" s="84">
        <v>0.59875</v>
      </c>
      <c r="AC197" s="84">
        <v>0.60277000000000003</v>
      </c>
      <c r="AD197" s="84">
        <v>0.60680999999999996</v>
      </c>
    </row>
    <row r="201" spans="2:30">
      <c r="B201" s="34" t="s">
        <v>903</v>
      </c>
      <c r="C201" s="34"/>
      <c r="D201" s="34"/>
      <c r="E201" s="34"/>
      <c r="F201" s="34"/>
      <c r="G201" s="34"/>
      <c r="H201" s="34"/>
      <c r="I201" s="34"/>
      <c r="J201" s="34"/>
      <c r="K201" s="34"/>
      <c r="L201" s="34"/>
      <c r="M201" s="34"/>
      <c r="N201" s="34"/>
      <c r="O201" s="34"/>
    </row>
  </sheetData>
  <pageMargins left="0.7" right="0.7" top="0.75" bottom="0.75" header="0.3" footer="0.3"/>
  <pageSetup paperSize="9" orientation="portrait"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52F682-8F0D-4CEB-A86A-B1B619282F3E}">
  <sheetPr>
    <tabColor theme="3" tint="0.89999084444715716"/>
  </sheetPr>
  <dimension ref="B2:Y200"/>
  <sheetViews>
    <sheetView topLeftCell="A35" zoomScale="85" zoomScaleNormal="85" workbookViewId="0">
      <selection activeCell="O175" sqref="O175"/>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3" ht="21">
      <c r="B2" s="10" t="s">
        <v>1340</v>
      </c>
      <c r="D2" s="9" t="s">
        <v>70</v>
      </c>
    </row>
    <row r="5" spans="2:13">
      <c r="B5" s="7"/>
      <c r="C5" s="7"/>
      <c r="D5" s="7"/>
      <c r="E5" s="7"/>
      <c r="F5" s="7"/>
      <c r="G5" s="7"/>
      <c r="H5" s="7"/>
      <c r="I5" s="7"/>
      <c r="J5" s="7"/>
      <c r="K5" s="7"/>
      <c r="L5" s="7"/>
      <c r="M5" s="7"/>
    </row>
    <row r="6" spans="2:13">
      <c r="B6" s="7"/>
      <c r="C6" s="7"/>
      <c r="D6" s="7"/>
      <c r="E6" s="7"/>
      <c r="F6" s="7"/>
      <c r="G6" s="7"/>
      <c r="H6" s="7"/>
      <c r="I6" s="7"/>
      <c r="J6" s="7"/>
      <c r="K6" s="7"/>
      <c r="L6" s="7"/>
      <c r="M6" s="7"/>
    </row>
    <row r="7" spans="2:13">
      <c r="B7" s="7"/>
      <c r="C7" s="7"/>
      <c r="D7" s="7"/>
      <c r="E7" s="7"/>
      <c r="F7" s="7"/>
      <c r="G7" s="7"/>
      <c r="H7" s="7"/>
      <c r="I7" s="7"/>
      <c r="J7" s="7"/>
      <c r="K7" s="7"/>
      <c r="L7" s="7"/>
      <c r="M7" s="7"/>
    </row>
    <row r="8" spans="2:13">
      <c r="B8" s="7"/>
      <c r="C8" s="7"/>
      <c r="D8" s="7"/>
      <c r="E8" s="7"/>
      <c r="F8" s="7"/>
      <c r="G8" s="7"/>
      <c r="H8" s="7"/>
      <c r="I8" s="7"/>
      <c r="J8" s="7"/>
      <c r="K8" s="7"/>
      <c r="L8" s="7"/>
      <c r="M8" s="7"/>
    </row>
    <row r="9" spans="2:13">
      <c r="B9" s="7"/>
      <c r="C9" s="7"/>
      <c r="D9" s="7"/>
      <c r="E9" s="7"/>
      <c r="F9" s="7"/>
      <c r="G9" s="7"/>
      <c r="H9" s="7"/>
      <c r="I9" s="7"/>
      <c r="J9" s="7"/>
      <c r="K9" s="7"/>
      <c r="L9" s="7"/>
      <c r="M9" s="7"/>
    </row>
    <row r="10" spans="2:13">
      <c r="B10" s="7"/>
      <c r="C10" s="7"/>
      <c r="D10" s="7"/>
      <c r="E10" s="7"/>
      <c r="F10" s="7"/>
      <c r="G10" s="7"/>
      <c r="H10" s="7"/>
      <c r="I10" s="7"/>
      <c r="J10" s="7"/>
      <c r="K10" s="7"/>
      <c r="L10" s="7"/>
      <c r="M10" s="7"/>
    </row>
    <row r="11" spans="2:13">
      <c r="B11" s="7"/>
      <c r="C11" s="7"/>
      <c r="D11" s="7"/>
      <c r="E11" s="7"/>
      <c r="F11" s="7"/>
      <c r="G11" s="7"/>
      <c r="H11" s="7"/>
      <c r="I11" s="7"/>
      <c r="J11" s="7"/>
      <c r="K11" s="7"/>
      <c r="L11" s="7"/>
      <c r="M11" s="7"/>
    </row>
    <row r="12" spans="2:13">
      <c r="B12" s="7"/>
      <c r="C12" s="7"/>
      <c r="D12" s="7"/>
      <c r="E12" s="7"/>
      <c r="F12" s="7"/>
      <c r="G12" s="7"/>
      <c r="H12" s="7"/>
      <c r="I12" s="7"/>
      <c r="J12" s="7"/>
      <c r="K12" s="7"/>
      <c r="L12" s="7"/>
      <c r="M12" s="7"/>
    </row>
    <row r="13" spans="2:13">
      <c r="B13" s="7"/>
      <c r="C13" s="7"/>
      <c r="D13" s="7"/>
      <c r="E13" s="7"/>
      <c r="F13" s="7"/>
      <c r="G13" s="7"/>
      <c r="H13" s="7"/>
      <c r="I13" s="7"/>
      <c r="J13" s="7"/>
      <c r="K13" s="7"/>
      <c r="L13" s="7"/>
      <c r="M13" s="7"/>
    </row>
    <row r="14" spans="2:13">
      <c r="B14" s="7"/>
      <c r="C14" s="7"/>
      <c r="D14" s="7"/>
      <c r="E14" s="7"/>
      <c r="F14" s="7"/>
      <c r="G14" s="7"/>
      <c r="H14" s="7"/>
      <c r="I14" s="7"/>
      <c r="J14" s="7"/>
      <c r="K14" s="7"/>
      <c r="L14" s="7"/>
      <c r="M14" s="7"/>
    </row>
    <row r="15" spans="2:13">
      <c r="B15" s="7"/>
      <c r="C15" s="7"/>
      <c r="D15" s="7"/>
      <c r="E15" s="7"/>
      <c r="F15" s="7"/>
      <c r="G15" s="7"/>
      <c r="H15" s="7"/>
      <c r="I15" s="7"/>
      <c r="J15" s="7"/>
      <c r="K15" s="7"/>
      <c r="L15" s="7"/>
      <c r="M15" s="7"/>
    </row>
    <row r="16" spans="2:13">
      <c r="B16" s="7"/>
      <c r="C16" s="7"/>
      <c r="D16" s="7"/>
      <c r="E16" s="7"/>
      <c r="F16" s="7"/>
      <c r="G16" s="7"/>
      <c r="H16" s="7"/>
      <c r="I16" s="7"/>
      <c r="J16" s="7"/>
      <c r="K16" s="7"/>
      <c r="L16" s="7"/>
      <c r="M16" s="7"/>
    </row>
    <row r="17" spans="2:13">
      <c r="B17" s="7"/>
      <c r="C17" s="7"/>
      <c r="D17" s="7"/>
      <c r="E17" s="7"/>
      <c r="F17" s="7"/>
      <c r="G17" s="7"/>
      <c r="H17" s="7"/>
      <c r="I17" s="7"/>
      <c r="J17" s="7"/>
      <c r="K17" s="7"/>
      <c r="L17" s="7"/>
      <c r="M17" s="7"/>
    </row>
    <row r="18" spans="2:13">
      <c r="B18" s="7"/>
      <c r="C18" s="7"/>
      <c r="D18" s="7"/>
      <c r="E18" s="7"/>
      <c r="F18" s="7"/>
      <c r="G18" s="7"/>
      <c r="H18" s="7"/>
      <c r="I18" s="7"/>
      <c r="J18" s="7"/>
      <c r="K18" s="7"/>
      <c r="L18" s="7"/>
      <c r="M18" s="7"/>
    </row>
    <row r="19" spans="2:13">
      <c r="B19" s="7"/>
      <c r="C19" s="7"/>
      <c r="D19" s="7"/>
      <c r="E19" s="7"/>
      <c r="F19" s="7"/>
      <c r="G19" s="7"/>
      <c r="H19" s="7"/>
      <c r="I19" s="7"/>
      <c r="J19" s="7"/>
      <c r="K19" s="7"/>
      <c r="L19" s="7"/>
      <c r="M19" s="7"/>
    </row>
    <row r="20" spans="2:13">
      <c r="B20" s="7"/>
      <c r="C20" s="7"/>
      <c r="D20" s="7"/>
      <c r="E20" s="7"/>
      <c r="F20" s="7"/>
      <c r="G20" s="7"/>
      <c r="H20" s="7"/>
      <c r="I20" s="7"/>
      <c r="J20" s="7"/>
      <c r="K20" s="7"/>
      <c r="L20" s="7"/>
      <c r="M20" s="7"/>
    </row>
    <row r="21" spans="2:13">
      <c r="B21" s="7"/>
      <c r="C21" s="7"/>
      <c r="D21" s="7"/>
      <c r="E21" s="7"/>
      <c r="F21" s="7"/>
      <c r="G21" s="7"/>
      <c r="H21" s="7"/>
      <c r="I21" s="7"/>
      <c r="J21" s="7"/>
      <c r="K21" s="7"/>
      <c r="L21" s="7"/>
      <c r="M21" s="7"/>
    </row>
    <row r="22" spans="2:13">
      <c r="B22" s="7"/>
      <c r="C22" s="7"/>
      <c r="D22" s="7"/>
      <c r="E22" s="7"/>
      <c r="F22" s="7"/>
      <c r="G22" s="7"/>
      <c r="H22" s="7"/>
      <c r="I22" s="7"/>
      <c r="J22" s="7"/>
      <c r="K22" s="7"/>
      <c r="L22" s="7"/>
      <c r="M22" s="7"/>
    </row>
    <row r="23" spans="2:13">
      <c r="B23" s="7"/>
      <c r="C23" s="7"/>
      <c r="D23" s="7"/>
      <c r="E23" s="7"/>
      <c r="F23" s="7"/>
      <c r="G23" s="7"/>
      <c r="H23" s="7"/>
      <c r="I23" s="7"/>
      <c r="J23" s="7"/>
      <c r="K23" s="7"/>
      <c r="L23" s="7"/>
      <c r="M23" s="7"/>
    </row>
    <row r="24" spans="2:13">
      <c r="B24" s="7"/>
      <c r="C24" s="7"/>
      <c r="D24" s="7"/>
      <c r="E24" s="7"/>
      <c r="F24" s="7"/>
      <c r="G24" s="7"/>
      <c r="H24" s="7"/>
      <c r="I24" s="7"/>
      <c r="J24" s="7"/>
      <c r="K24" s="7"/>
      <c r="L24" s="7"/>
      <c r="M24" s="7"/>
    </row>
    <row r="25" spans="2:13">
      <c r="B25" s="7"/>
      <c r="C25" s="7"/>
      <c r="D25" s="7"/>
      <c r="E25" s="7"/>
      <c r="F25" s="7"/>
      <c r="G25" s="7"/>
      <c r="H25" s="7"/>
      <c r="I25" s="7"/>
      <c r="J25" s="7"/>
      <c r="K25" s="7"/>
      <c r="L25" s="7"/>
      <c r="M25" s="7"/>
    </row>
    <row r="26" spans="2:13">
      <c r="B26" s="7"/>
      <c r="C26" s="7"/>
      <c r="D26" s="7"/>
      <c r="E26" s="7"/>
      <c r="F26" s="7"/>
      <c r="G26" s="7"/>
      <c r="H26" s="7"/>
      <c r="I26" s="7"/>
      <c r="J26" s="7"/>
      <c r="K26" s="7"/>
      <c r="L26" s="7"/>
      <c r="M26" s="7"/>
    </row>
    <row r="27" spans="2:13">
      <c r="B27" s="7"/>
      <c r="C27" s="7"/>
      <c r="D27" s="7"/>
      <c r="E27" s="7"/>
      <c r="F27" s="7"/>
      <c r="G27" s="7"/>
      <c r="H27" s="7"/>
      <c r="I27" s="7"/>
      <c r="J27" s="7"/>
      <c r="K27" s="7"/>
      <c r="L27" s="7"/>
      <c r="M27" s="7"/>
    </row>
    <row r="28" spans="2:13">
      <c r="B28" s="7"/>
      <c r="C28" s="7"/>
      <c r="D28" s="7"/>
      <c r="E28" s="7"/>
      <c r="F28" s="7"/>
      <c r="G28" s="7"/>
      <c r="H28" s="7"/>
      <c r="I28" s="7"/>
      <c r="J28" s="7"/>
      <c r="K28" s="7"/>
      <c r="L28" s="7"/>
      <c r="M28" s="7"/>
    </row>
    <row r="29" spans="2:13">
      <c r="B29" s="7"/>
      <c r="C29" s="7"/>
      <c r="D29" s="7"/>
      <c r="E29" s="7"/>
      <c r="F29" s="7"/>
      <c r="G29" s="7"/>
      <c r="H29" s="7"/>
      <c r="I29" s="7"/>
      <c r="J29" s="7"/>
      <c r="K29" s="7"/>
      <c r="L29" s="7"/>
      <c r="M29" s="7"/>
    </row>
    <row r="30" spans="2:13">
      <c r="B30" s="7"/>
      <c r="C30" s="7"/>
      <c r="D30" s="7"/>
      <c r="E30" s="7"/>
      <c r="F30" s="7"/>
      <c r="G30" s="7"/>
      <c r="H30" s="7"/>
      <c r="I30" s="7"/>
      <c r="J30" s="7"/>
      <c r="K30" s="7"/>
      <c r="L30" s="7"/>
      <c r="M30" s="7"/>
    </row>
    <row r="31" spans="2:13">
      <c r="B31" s="7"/>
      <c r="C31" s="7"/>
      <c r="D31" s="7"/>
      <c r="E31" s="7"/>
      <c r="F31" s="7"/>
      <c r="G31" s="7"/>
      <c r="H31" s="7"/>
      <c r="I31" s="7"/>
      <c r="J31" s="7"/>
      <c r="K31" s="7"/>
      <c r="L31" s="7"/>
      <c r="M31" s="7"/>
    </row>
    <row r="32" spans="2:13">
      <c r="B32" s="7"/>
      <c r="C32" s="7"/>
      <c r="D32" s="7"/>
      <c r="E32" s="7"/>
      <c r="F32" s="7"/>
      <c r="G32" s="7"/>
      <c r="H32" s="7"/>
      <c r="I32" s="7"/>
      <c r="J32" s="7"/>
      <c r="K32" s="7"/>
      <c r="L32" s="7"/>
      <c r="M32" s="7"/>
    </row>
    <row r="33" spans="2:13">
      <c r="B33" s="7"/>
      <c r="C33" s="7"/>
      <c r="D33" s="7"/>
      <c r="E33" s="7"/>
      <c r="F33" s="7"/>
      <c r="G33" s="7"/>
      <c r="H33" s="7"/>
      <c r="I33" s="7"/>
      <c r="J33" s="7"/>
      <c r="K33" s="7"/>
      <c r="L33" s="7"/>
      <c r="M33" s="7"/>
    </row>
    <row r="34" spans="2:13">
      <c r="B34" s="7"/>
      <c r="C34" s="7"/>
      <c r="D34" s="7"/>
      <c r="E34" s="7"/>
      <c r="F34" s="7"/>
      <c r="G34" s="7"/>
      <c r="H34" s="7"/>
      <c r="I34" s="7"/>
      <c r="J34" s="7"/>
      <c r="K34" s="7"/>
      <c r="L34" s="7"/>
      <c r="M34" s="7"/>
    </row>
    <row r="35" spans="2:13">
      <c r="B35" s="7"/>
      <c r="C35" s="7"/>
      <c r="D35" s="7"/>
      <c r="E35" s="7"/>
      <c r="F35" s="7"/>
      <c r="G35" s="7"/>
      <c r="H35" s="7"/>
      <c r="I35" s="7"/>
      <c r="J35" s="7"/>
      <c r="K35" s="7"/>
      <c r="L35" s="7"/>
      <c r="M35" s="7"/>
    </row>
    <row r="36" spans="2:13">
      <c r="B36" s="7"/>
      <c r="C36" s="7"/>
      <c r="D36" s="7"/>
      <c r="E36" s="7"/>
      <c r="F36" s="7"/>
      <c r="G36" s="7"/>
      <c r="H36" s="7"/>
      <c r="I36" s="7"/>
      <c r="J36" s="7"/>
      <c r="K36" s="7"/>
      <c r="L36" s="7"/>
      <c r="M36" s="7"/>
    </row>
    <row r="37" spans="2:13">
      <c r="B37" s="7"/>
      <c r="C37" s="7"/>
      <c r="D37" s="7"/>
      <c r="E37" s="7"/>
      <c r="F37" s="7"/>
      <c r="G37" s="7"/>
      <c r="H37" s="7"/>
      <c r="I37" s="7"/>
      <c r="J37" s="7"/>
      <c r="K37" s="7"/>
      <c r="L37" s="7"/>
      <c r="M37" s="7"/>
    </row>
    <row r="38" spans="2:13">
      <c r="B38" s="7"/>
      <c r="C38" s="7"/>
      <c r="D38" s="7"/>
      <c r="E38" s="7"/>
      <c r="F38" s="7"/>
      <c r="G38" s="7"/>
      <c r="H38" s="7"/>
      <c r="I38" s="7"/>
      <c r="J38" s="7"/>
      <c r="K38" s="7"/>
      <c r="L38" s="7"/>
      <c r="M38" s="7"/>
    </row>
    <row r="39" spans="2:13">
      <c r="B39" s="7"/>
      <c r="C39" s="7"/>
      <c r="D39" s="7"/>
      <c r="E39" s="7"/>
      <c r="F39" s="7"/>
      <c r="G39" s="7"/>
      <c r="H39" s="7"/>
      <c r="I39" s="7"/>
      <c r="J39" s="7"/>
      <c r="K39" s="7"/>
      <c r="L39" s="7"/>
      <c r="M39" s="7"/>
    </row>
    <row r="40" spans="2:13">
      <c r="B40" s="7"/>
      <c r="C40" s="7"/>
      <c r="D40" s="7"/>
      <c r="E40" s="7"/>
      <c r="F40" s="7"/>
      <c r="G40" s="7"/>
      <c r="H40" s="7"/>
      <c r="I40" s="7"/>
      <c r="J40" s="7"/>
      <c r="K40" s="7"/>
      <c r="L40" s="7"/>
      <c r="M40" s="7"/>
    </row>
    <row r="43" spans="2:13" ht="21">
      <c r="B43" s="10" t="s">
        <v>1341</v>
      </c>
      <c r="D43" s="9" t="s">
        <v>83</v>
      </c>
    </row>
    <row r="46" spans="2:13">
      <c r="B46" s="7"/>
      <c r="C46" s="7"/>
      <c r="D46" s="7"/>
      <c r="E46" s="7"/>
      <c r="F46" s="7"/>
      <c r="G46" s="7"/>
      <c r="H46" s="7"/>
      <c r="I46" s="7"/>
      <c r="J46" s="7"/>
    </row>
    <row r="47" spans="2:13">
      <c r="B47" s="7"/>
      <c r="C47" s="7"/>
      <c r="D47" s="7"/>
      <c r="E47" s="7"/>
      <c r="F47" s="7"/>
      <c r="G47" s="7"/>
      <c r="H47" s="7"/>
      <c r="I47" s="7"/>
      <c r="J47" s="7"/>
    </row>
    <row r="48" spans="2:13">
      <c r="B48" s="7"/>
      <c r="C48" s="7"/>
      <c r="D48" s="7"/>
      <c r="E48" s="7"/>
      <c r="F48" s="7"/>
      <c r="G48" s="7"/>
      <c r="H48" s="7"/>
      <c r="I48" s="7"/>
      <c r="J48" s="7"/>
    </row>
    <row r="49" spans="2:10">
      <c r="B49" s="7"/>
      <c r="C49" s="7"/>
      <c r="D49" s="7"/>
      <c r="E49" s="7"/>
      <c r="F49" s="7"/>
      <c r="G49" s="7"/>
      <c r="H49" s="7"/>
      <c r="I49" s="7"/>
      <c r="J49" s="7"/>
    </row>
    <row r="50" spans="2:10">
      <c r="B50" s="7"/>
      <c r="C50" s="7"/>
      <c r="D50" s="7"/>
      <c r="E50" s="7"/>
      <c r="F50" s="7"/>
      <c r="G50" s="7"/>
      <c r="H50" s="7"/>
      <c r="I50" s="7"/>
      <c r="J50" s="7"/>
    </row>
    <row r="51" spans="2:10">
      <c r="B51" s="7"/>
      <c r="C51" s="7"/>
      <c r="D51" s="7"/>
      <c r="E51" s="7"/>
      <c r="F51" s="7"/>
      <c r="G51" s="7"/>
      <c r="H51" s="7"/>
      <c r="I51" s="7"/>
      <c r="J51" s="7"/>
    </row>
    <row r="52" spans="2:10">
      <c r="B52" s="7"/>
      <c r="C52" s="7"/>
      <c r="D52" s="7"/>
      <c r="E52" s="7"/>
      <c r="F52" s="7"/>
      <c r="G52" s="7"/>
      <c r="H52" s="7"/>
      <c r="I52" s="7"/>
      <c r="J52" s="7"/>
    </row>
    <row r="53" spans="2:10">
      <c r="B53" s="7"/>
      <c r="C53" s="7"/>
      <c r="D53" s="7"/>
      <c r="E53" s="7"/>
      <c r="F53" s="7"/>
      <c r="G53" s="7"/>
      <c r="H53" s="7"/>
      <c r="I53" s="7"/>
      <c r="J53" s="7"/>
    </row>
    <row r="54" spans="2:10">
      <c r="B54" s="7"/>
      <c r="C54" s="7"/>
      <c r="D54" s="7"/>
      <c r="E54" s="7"/>
      <c r="F54" s="7"/>
      <c r="G54" s="7"/>
      <c r="H54" s="7"/>
      <c r="I54" s="7"/>
      <c r="J54" s="7"/>
    </row>
    <row r="55" spans="2:10">
      <c r="B55" s="7"/>
      <c r="C55" s="7"/>
      <c r="D55" s="7"/>
      <c r="E55" s="7"/>
      <c r="F55" s="7"/>
      <c r="G55" s="7"/>
      <c r="H55" s="7"/>
      <c r="I55" s="7"/>
      <c r="J55" s="7"/>
    </row>
    <row r="56" spans="2:10">
      <c r="B56" s="7"/>
      <c r="C56" s="7"/>
      <c r="D56" s="7"/>
      <c r="E56" s="7"/>
      <c r="F56" s="7"/>
      <c r="G56" s="7"/>
      <c r="H56" s="7"/>
      <c r="I56" s="7"/>
      <c r="J56" s="7"/>
    </row>
    <row r="57" spans="2:10">
      <c r="B57" s="7"/>
      <c r="C57" s="7"/>
      <c r="D57" s="7"/>
      <c r="E57" s="7"/>
      <c r="F57" s="7"/>
      <c r="G57" s="7"/>
      <c r="H57" s="7"/>
      <c r="I57" s="7"/>
      <c r="J57" s="7"/>
    </row>
    <row r="58" spans="2:10">
      <c r="B58" s="7"/>
      <c r="C58" s="7"/>
      <c r="D58" s="7"/>
      <c r="E58" s="7"/>
      <c r="F58" s="7"/>
      <c r="G58" s="7"/>
      <c r="H58" s="7"/>
      <c r="I58" s="7"/>
      <c r="J58" s="7"/>
    </row>
    <row r="59" spans="2:10">
      <c r="B59" s="7"/>
      <c r="C59" s="7"/>
      <c r="D59" s="7"/>
      <c r="E59" s="7"/>
      <c r="F59" s="7"/>
      <c r="G59" s="7"/>
      <c r="H59" s="7"/>
      <c r="I59" s="7"/>
      <c r="J59" s="7"/>
    </row>
    <row r="60" spans="2:10">
      <c r="B60" s="7"/>
      <c r="C60" s="7"/>
      <c r="D60" s="7"/>
      <c r="E60" s="7"/>
      <c r="F60" s="7"/>
      <c r="G60" s="7"/>
      <c r="H60" s="7"/>
      <c r="I60" s="7"/>
      <c r="J60" s="7"/>
    </row>
    <row r="61" spans="2:10">
      <c r="B61" s="7"/>
      <c r="C61" s="7"/>
      <c r="D61" s="7"/>
      <c r="E61" s="7"/>
      <c r="F61" s="7"/>
      <c r="G61" s="7"/>
      <c r="H61" s="7"/>
      <c r="I61" s="7"/>
      <c r="J61" s="7"/>
    </row>
    <row r="62" spans="2:10">
      <c r="B62" s="7"/>
      <c r="C62" s="7"/>
      <c r="D62" s="7"/>
      <c r="E62" s="7"/>
      <c r="F62" s="7"/>
      <c r="G62" s="7"/>
      <c r="H62" s="7"/>
      <c r="I62" s="7"/>
      <c r="J62" s="7"/>
    </row>
    <row r="63" spans="2:10">
      <c r="B63" s="7"/>
      <c r="C63" s="7"/>
      <c r="D63" s="7"/>
      <c r="E63" s="7"/>
      <c r="F63" s="7"/>
      <c r="G63" s="7"/>
      <c r="H63" s="7"/>
      <c r="I63" s="7"/>
      <c r="J63" s="7"/>
    </row>
    <row r="64" spans="2:10">
      <c r="B64" s="7"/>
      <c r="C64" s="7"/>
      <c r="D64" s="7"/>
      <c r="E64" s="7"/>
      <c r="F64" s="7"/>
      <c r="G64" s="7"/>
      <c r="H64" s="7"/>
      <c r="I64" s="7"/>
      <c r="J64" s="7"/>
    </row>
    <row r="65" spans="2:10">
      <c r="B65" s="7"/>
      <c r="C65" s="7"/>
      <c r="D65" s="7"/>
      <c r="E65" s="7"/>
      <c r="F65" s="7"/>
      <c r="G65" s="7"/>
      <c r="H65" s="7"/>
      <c r="I65" s="7"/>
      <c r="J65" s="7"/>
    </row>
    <row r="66" spans="2:10">
      <c r="B66" s="7"/>
      <c r="C66" s="7"/>
      <c r="D66" s="7"/>
      <c r="E66" s="7"/>
      <c r="F66" s="7"/>
      <c r="G66" s="7"/>
      <c r="H66" s="7"/>
      <c r="I66" s="7"/>
      <c r="J66" s="7"/>
    </row>
    <row r="67" spans="2:10">
      <c r="B67" s="7"/>
      <c r="C67" s="7"/>
      <c r="D67" s="7"/>
      <c r="E67" s="7"/>
      <c r="F67" s="7"/>
      <c r="G67" s="7"/>
      <c r="H67" s="7"/>
      <c r="I67" s="7"/>
      <c r="J67" s="7"/>
    </row>
    <row r="68" spans="2:10">
      <c r="B68" s="7"/>
      <c r="C68" s="7"/>
      <c r="D68" s="7"/>
      <c r="E68" s="7"/>
      <c r="F68" s="7"/>
      <c r="G68" s="7"/>
      <c r="H68" s="7"/>
      <c r="I68" s="7"/>
      <c r="J68" s="7"/>
    </row>
    <row r="69" spans="2:10">
      <c r="B69" s="7"/>
      <c r="C69" s="7"/>
      <c r="D69" s="7"/>
      <c r="E69" s="7"/>
      <c r="F69" s="7"/>
      <c r="G69" s="7"/>
      <c r="H69" s="7"/>
      <c r="I69" s="7"/>
      <c r="J69" s="7"/>
    </row>
    <row r="70" spans="2:10">
      <c r="B70" s="7"/>
      <c r="C70" s="7"/>
      <c r="D70" s="7"/>
      <c r="E70" s="7"/>
      <c r="F70" s="7"/>
      <c r="G70" s="7"/>
      <c r="H70" s="7"/>
      <c r="I70" s="7"/>
      <c r="J70" s="7"/>
    </row>
    <row r="71" spans="2:10">
      <c r="B71" s="7"/>
      <c r="C71" s="7"/>
      <c r="D71" s="7"/>
      <c r="E71" s="7"/>
      <c r="F71" s="7"/>
      <c r="G71" s="7"/>
      <c r="H71" s="7"/>
      <c r="I71" s="7"/>
      <c r="J71" s="7"/>
    </row>
    <row r="72" spans="2:10">
      <c r="B72" s="7"/>
      <c r="C72" s="7"/>
      <c r="D72" s="7"/>
      <c r="E72" s="7"/>
      <c r="F72" s="7"/>
      <c r="G72" s="7"/>
      <c r="H72" s="7"/>
      <c r="I72" s="7"/>
      <c r="J72" s="7"/>
    </row>
    <row r="73" spans="2:10">
      <c r="B73" s="7"/>
      <c r="C73" s="7"/>
      <c r="D73" s="7"/>
      <c r="E73" s="7"/>
      <c r="F73" s="7"/>
      <c r="G73" s="7"/>
      <c r="H73" s="7"/>
      <c r="I73" s="7"/>
      <c r="J73" s="7"/>
    </row>
    <row r="74" spans="2:10">
      <c r="B74" s="7"/>
      <c r="C74" s="7"/>
      <c r="D74" s="7"/>
      <c r="E74" s="7"/>
      <c r="F74" s="7"/>
      <c r="G74" s="7"/>
      <c r="H74" s="7"/>
      <c r="I74" s="7"/>
      <c r="J74" s="7"/>
    </row>
    <row r="75" spans="2:10">
      <c r="B75" s="7"/>
      <c r="C75" s="7"/>
      <c r="D75" s="7"/>
      <c r="E75" s="7"/>
      <c r="F75" s="7"/>
      <c r="G75" s="7"/>
      <c r="H75" s="7"/>
      <c r="I75" s="7"/>
      <c r="J75" s="7"/>
    </row>
    <row r="76" spans="2:10">
      <c r="B76" s="7"/>
      <c r="C76" s="7"/>
      <c r="D76" s="7"/>
      <c r="E76" s="7"/>
      <c r="F76" s="7"/>
      <c r="G76" s="7"/>
      <c r="H76" s="7"/>
      <c r="I76" s="7"/>
      <c r="J76" s="7"/>
    </row>
    <row r="77" spans="2:10">
      <c r="B77" s="7"/>
      <c r="C77" s="7"/>
      <c r="D77" s="7"/>
      <c r="E77" s="7"/>
      <c r="F77" s="7"/>
      <c r="G77" s="7"/>
      <c r="H77" s="7"/>
      <c r="I77" s="7"/>
      <c r="J77" s="7"/>
    </row>
    <row r="78" spans="2:10">
      <c r="B78" s="7"/>
      <c r="C78" s="7"/>
      <c r="D78" s="7"/>
      <c r="E78" s="7"/>
      <c r="F78" s="7"/>
      <c r="G78" s="7"/>
      <c r="H78" s="7"/>
      <c r="I78" s="7"/>
      <c r="J78" s="7"/>
    </row>
    <row r="79" spans="2:10">
      <c r="B79" s="7"/>
      <c r="C79" s="7"/>
      <c r="D79" s="7"/>
      <c r="E79" s="7"/>
      <c r="F79" s="7"/>
      <c r="G79" s="7"/>
      <c r="H79" s="7"/>
      <c r="I79" s="7"/>
      <c r="J79" s="7"/>
    </row>
    <row r="80" spans="2:10">
      <c r="B80" s="7"/>
      <c r="C80" s="7"/>
      <c r="D80" s="7"/>
      <c r="E80" s="7"/>
      <c r="F80" s="7"/>
      <c r="G80" s="7"/>
      <c r="H80" s="7"/>
      <c r="I80" s="7"/>
      <c r="J80" s="7"/>
    </row>
    <row r="84" spans="2:10" ht="21">
      <c r="B84" s="10" t="s">
        <v>1342</v>
      </c>
      <c r="D84" s="9" t="s">
        <v>96</v>
      </c>
    </row>
    <row r="87" spans="2:10">
      <c r="B87" s="7"/>
      <c r="C87" s="7"/>
      <c r="D87" s="7"/>
      <c r="E87" s="7"/>
      <c r="F87" s="7"/>
      <c r="G87" s="7"/>
      <c r="H87" s="7"/>
      <c r="I87" s="7"/>
      <c r="J87" s="7"/>
    </row>
    <row r="88" spans="2:10">
      <c r="B88" s="7"/>
      <c r="C88" s="7"/>
      <c r="D88" s="7"/>
      <c r="E88" s="7"/>
      <c r="F88" s="7"/>
      <c r="G88" s="7"/>
      <c r="H88" s="7"/>
      <c r="I88" s="7"/>
      <c r="J88" s="7"/>
    </row>
    <row r="89" spans="2:10">
      <c r="B89" s="7"/>
      <c r="C89" s="7"/>
      <c r="D89" s="7"/>
      <c r="E89" s="7"/>
      <c r="F89" s="7"/>
      <c r="G89" s="7"/>
      <c r="H89" s="7"/>
      <c r="I89" s="7"/>
      <c r="J89" s="7"/>
    </row>
    <row r="90" spans="2:10">
      <c r="B90" s="7"/>
      <c r="C90" s="7"/>
      <c r="D90" s="7"/>
      <c r="E90" s="7"/>
      <c r="F90" s="7"/>
      <c r="G90" s="7"/>
      <c r="H90" s="7"/>
      <c r="I90" s="7"/>
      <c r="J90" s="7"/>
    </row>
    <row r="91" spans="2:10">
      <c r="B91" s="7"/>
      <c r="C91" s="7"/>
      <c r="D91" s="7"/>
      <c r="E91" s="7"/>
      <c r="F91" s="7"/>
      <c r="G91" s="7"/>
      <c r="H91" s="7"/>
      <c r="I91" s="7"/>
      <c r="J91" s="7"/>
    </row>
    <row r="92" spans="2:10">
      <c r="B92" s="7"/>
      <c r="C92" s="7"/>
      <c r="D92" s="7"/>
      <c r="E92" s="7"/>
      <c r="F92" s="7"/>
      <c r="G92" s="7"/>
      <c r="H92" s="7"/>
      <c r="I92" s="7"/>
      <c r="J92" s="7"/>
    </row>
    <row r="93" spans="2:10">
      <c r="B93" s="7"/>
      <c r="C93" s="7"/>
      <c r="D93" s="7"/>
      <c r="E93" s="7"/>
      <c r="F93" s="7"/>
      <c r="G93" s="7"/>
      <c r="H93" s="7"/>
      <c r="I93" s="7"/>
      <c r="J93" s="7"/>
    </row>
    <row r="94" spans="2:10">
      <c r="B94" s="7"/>
      <c r="C94" s="7"/>
      <c r="D94" s="7"/>
      <c r="E94" s="7"/>
      <c r="F94" s="7"/>
      <c r="G94" s="7"/>
      <c r="H94" s="7"/>
      <c r="I94" s="7"/>
      <c r="J94" s="7"/>
    </row>
    <row r="95" spans="2:10">
      <c r="B95" s="7"/>
      <c r="C95" s="7"/>
      <c r="D95" s="7"/>
      <c r="E95" s="7"/>
      <c r="F95" s="7"/>
      <c r="G95" s="7"/>
      <c r="H95" s="7"/>
      <c r="I95" s="7"/>
      <c r="J95" s="7"/>
    </row>
    <row r="96" spans="2:10">
      <c r="B96" s="7"/>
      <c r="C96" s="7"/>
      <c r="D96" s="7"/>
      <c r="E96" s="7"/>
      <c r="F96" s="7"/>
      <c r="G96" s="7"/>
      <c r="H96" s="7"/>
      <c r="I96" s="7"/>
      <c r="J96" s="7"/>
    </row>
    <row r="97" spans="2:10">
      <c r="B97" s="7"/>
      <c r="C97" s="7"/>
      <c r="D97" s="7"/>
      <c r="E97" s="7"/>
      <c r="F97" s="7"/>
      <c r="G97" s="7"/>
      <c r="H97" s="7"/>
      <c r="I97" s="7"/>
      <c r="J97" s="7"/>
    </row>
    <row r="98" spans="2:10">
      <c r="B98" s="7"/>
      <c r="C98" s="7"/>
      <c r="D98" s="7"/>
      <c r="E98" s="7"/>
      <c r="F98" s="7"/>
      <c r="G98" s="7"/>
      <c r="H98" s="7"/>
      <c r="I98" s="7"/>
      <c r="J98" s="7"/>
    </row>
    <row r="99" spans="2:10">
      <c r="B99" s="7"/>
      <c r="C99" s="7"/>
      <c r="D99" s="7"/>
      <c r="E99" s="7"/>
      <c r="F99" s="7"/>
      <c r="G99" s="7"/>
      <c r="H99" s="7"/>
      <c r="I99" s="7"/>
      <c r="J99" s="7"/>
    </row>
    <row r="100" spans="2:10">
      <c r="B100" s="7"/>
      <c r="C100" s="7"/>
      <c r="D100" s="7"/>
      <c r="E100" s="7"/>
      <c r="F100" s="7"/>
      <c r="G100" s="7"/>
      <c r="H100" s="7"/>
      <c r="I100" s="7"/>
      <c r="J100" s="7"/>
    </row>
    <row r="101" spans="2:10">
      <c r="B101" s="7"/>
      <c r="C101" s="7"/>
      <c r="D101" s="7"/>
      <c r="E101" s="7"/>
      <c r="F101" s="7"/>
      <c r="G101" s="7"/>
      <c r="H101" s="7"/>
      <c r="I101" s="7"/>
      <c r="J101" s="7"/>
    </row>
    <row r="102" spans="2:10">
      <c r="B102" s="7"/>
      <c r="C102" s="7"/>
      <c r="D102" s="7"/>
      <c r="E102" s="7"/>
      <c r="F102" s="7"/>
      <c r="G102" s="7"/>
      <c r="H102" s="7"/>
      <c r="I102" s="7"/>
      <c r="J102" s="7"/>
    </row>
    <row r="103" spans="2:10">
      <c r="B103" s="7"/>
      <c r="C103" s="7"/>
      <c r="D103" s="7"/>
      <c r="E103" s="7"/>
      <c r="F103" s="7"/>
      <c r="G103" s="7"/>
      <c r="H103" s="7"/>
      <c r="I103" s="7"/>
      <c r="J103" s="7"/>
    </row>
    <row r="104" spans="2:10">
      <c r="B104" s="7"/>
      <c r="C104" s="7"/>
      <c r="D104" s="7"/>
      <c r="E104" s="7"/>
      <c r="F104" s="7"/>
      <c r="G104" s="7"/>
      <c r="H104" s="7"/>
      <c r="I104" s="7"/>
      <c r="J104" s="7"/>
    </row>
    <row r="105" spans="2:10">
      <c r="B105" s="7"/>
      <c r="C105" s="7"/>
      <c r="D105" s="7"/>
      <c r="E105" s="7"/>
      <c r="F105" s="7"/>
      <c r="G105" s="7"/>
      <c r="H105" s="7"/>
      <c r="I105" s="7"/>
      <c r="J105" s="7"/>
    </row>
    <row r="106" spans="2:10">
      <c r="B106" s="7"/>
      <c r="C106" s="7"/>
      <c r="D106" s="7"/>
      <c r="E106" s="7"/>
      <c r="F106" s="7"/>
      <c r="G106" s="7"/>
      <c r="H106" s="7"/>
      <c r="I106" s="7"/>
      <c r="J106" s="7"/>
    </row>
    <row r="107" spans="2:10">
      <c r="B107" s="7"/>
      <c r="C107" s="7"/>
      <c r="D107" s="7"/>
      <c r="E107" s="7"/>
      <c r="F107" s="7"/>
      <c r="G107" s="7"/>
      <c r="H107" s="7"/>
      <c r="I107" s="7"/>
      <c r="J107" s="7"/>
    </row>
    <row r="108" spans="2:10">
      <c r="B108" s="7"/>
      <c r="C108" s="7"/>
      <c r="D108" s="7"/>
      <c r="E108" s="7"/>
      <c r="F108" s="7"/>
      <c r="G108" s="7"/>
      <c r="H108" s="7"/>
      <c r="I108" s="7"/>
      <c r="J108" s="7"/>
    </row>
    <row r="109" spans="2:10">
      <c r="B109" s="7"/>
      <c r="C109" s="7"/>
      <c r="D109" s="7"/>
      <c r="E109" s="7"/>
      <c r="F109" s="7"/>
      <c r="G109" s="7"/>
      <c r="H109" s="7"/>
      <c r="I109" s="7"/>
      <c r="J109" s="7"/>
    </row>
    <row r="110" spans="2:10">
      <c r="B110" s="7"/>
      <c r="C110" s="7"/>
      <c r="D110" s="7"/>
      <c r="E110" s="7"/>
      <c r="F110" s="7"/>
      <c r="G110" s="7"/>
      <c r="H110" s="7"/>
      <c r="I110" s="7"/>
      <c r="J110" s="7"/>
    </row>
    <row r="111" spans="2:10">
      <c r="B111" s="7"/>
      <c r="C111" s="7"/>
      <c r="D111" s="7"/>
      <c r="E111" s="7"/>
      <c r="F111" s="7"/>
      <c r="G111" s="7"/>
      <c r="H111" s="7"/>
      <c r="I111" s="7"/>
      <c r="J111" s="7"/>
    </row>
    <row r="112" spans="2:10">
      <c r="B112" s="7"/>
      <c r="C112" s="7"/>
      <c r="D112" s="7"/>
      <c r="E112" s="7"/>
      <c r="F112" s="7"/>
      <c r="G112" s="7"/>
      <c r="H112" s="7"/>
      <c r="I112" s="7"/>
      <c r="J112" s="7"/>
    </row>
    <row r="113" spans="2:12">
      <c r="B113" s="7"/>
      <c r="C113" s="7"/>
      <c r="D113" s="7"/>
      <c r="E113" s="7"/>
      <c r="F113" s="7"/>
      <c r="G113" s="7"/>
      <c r="H113" s="7"/>
      <c r="I113" s="7"/>
      <c r="J113" s="7"/>
    </row>
    <row r="114" spans="2:12">
      <c r="B114" s="7"/>
      <c r="C114" s="7"/>
      <c r="D114" s="7"/>
      <c r="E114" s="7"/>
      <c r="F114" s="7"/>
      <c r="G114" s="7"/>
      <c r="H114" s="7"/>
      <c r="I114" s="7"/>
      <c r="J114" s="7"/>
    </row>
    <row r="115" spans="2:12">
      <c r="B115" s="7"/>
      <c r="C115" s="7"/>
      <c r="D115" s="7"/>
      <c r="E115" s="7"/>
      <c r="F115" s="7"/>
      <c r="G115" s="7"/>
      <c r="H115" s="7"/>
      <c r="I115" s="7"/>
      <c r="J115" s="7"/>
    </row>
    <row r="116" spans="2:12">
      <c r="B116" s="7"/>
      <c r="C116" s="7"/>
      <c r="D116" s="7"/>
      <c r="E116" s="7"/>
      <c r="F116" s="7"/>
      <c r="G116" s="7"/>
      <c r="H116" s="7"/>
      <c r="I116" s="7"/>
      <c r="J116" s="7"/>
    </row>
    <row r="117" spans="2:12">
      <c r="B117" s="7"/>
      <c r="C117" s="7"/>
      <c r="D117" s="7"/>
      <c r="E117" s="7"/>
      <c r="F117" s="7"/>
      <c r="G117" s="7"/>
      <c r="H117" s="7"/>
      <c r="I117" s="7"/>
      <c r="J117" s="7"/>
    </row>
    <row r="118" spans="2:12">
      <c r="B118" s="7"/>
      <c r="C118" s="7"/>
      <c r="D118" s="7"/>
      <c r="E118" s="7"/>
      <c r="F118" s="7"/>
      <c r="G118" s="7"/>
      <c r="H118" s="7"/>
      <c r="I118" s="7"/>
      <c r="J118" s="7"/>
    </row>
    <row r="119" spans="2:12">
      <c r="B119" s="7"/>
      <c r="C119" s="7"/>
      <c r="D119" s="7"/>
      <c r="E119" s="7"/>
      <c r="F119" s="7"/>
      <c r="G119" s="7"/>
      <c r="H119" s="7"/>
      <c r="I119" s="7"/>
      <c r="J119" s="7"/>
    </row>
    <row r="123" spans="2:12" ht="21">
      <c r="B123" s="10" t="s">
        <v>1343</v>
      </c>
      <c r="D123" s="9" t="s">
        <v>109</v>
      </c>
    </row>
    <row r="126" spans="2:12">
      <c r="B126" s="7"/>
      <c r="C126" s="7"/>
      <c r="D126" s="7"/>
      <c r="E126" s="7"/>
      <c r="F126" s="7"/>
      <c r="G126" s="7"/>
      <c r="H126" s="7"/>
      <c r="I126" s="7"/>
      <c r="J126" s="7"/>
      <c r="K126" s="7"/>
      <c r="L126" s="7"/>
    </row>
    <row r="127" spans="2:12">
      <c r="B127" s="7"/>
      <c r="C127" s="7"/>
      <c r="D127" s="7"/>
      <c r="E127" s="7"/>
      <c r="F127" s="7"/>
      <c r="G127" s="7"/>
      <c r="H127" s="7"/>
      <c r="I127" s="7"/>
      <c r="J127" s="7"/>
      <c r="K127" s="7"/>
      <c r="L127" s="7"/>
    </row>
    <row r="128" spans="2:12">
      <c r="B128" s="7"/>
      <c r="C128" s="7"/>
      <c r="D128" s="7"/>
      <c r="E128" s="7"/>
      <c r="F128" s="7"/>
      <c r="G128" s="7"/>
      <c r="H128" s="7"/>
      <c r="I128" s="7"/>
      <c r="J128" s="7"/>
      <c r="K128" s="7"/>
      <c r="L128" s="7"/>
    </row>
    <row r="129" spans="2:12">
      <c r="B129" s="7"/>
      <c r="C129" s="7"/>
      <c r="D129" s="7"/>
      <c r="E129" s="7"/>
      <c r="F129" s="7"/>
      <c r="G129" s="7"/>
      <c r="H129" s="7"/>
      <c r="I129" s="7"/>
      <c r="J129" s="7"/>
      <c r="K129" s="7"/>
      <c r="L129" s="7"/>
    </row>
    <row r="130" spans="2:12">
      <c r="B130" s="7"/>
      <c r="C130" s="7"/>
      <c r="D130" s="7"/>
      <c r="E130" s="7"/>
      <c r="F130" s="7"/>
      <c r="G130" s="7"/>
      <c r="H130" s="7"/>
      <c r="I130" s="7"/>
      <c r="J130" s="7"/>
      <c r="K130" s="7"/>
      <c r="L130" s="7"/>
    </row>
    <row r="131" spans="2:12">
      <c r="B131" s="7"/>
      <c r="C131" s="7"/>
      <c r="D131" s="7"/>
      <c r="E131" s="7"/>
      <c r="F131" s="7"/>
      <c r="G131" s="7"/>
      <c r="H131" s="7"/>
      <c r="I131" s="7"/>
      <c r="J131" s="7"/>
      <c r="K131" s="7"/>
      <c r="L131" s="7"/>
    </row>
    <row r="132" spans="2:12">
      <c r="B132" s="7"/>
      <c r="C132" s="7"/>
      <c r="D132" s="7"/>
      <c r="E132" s="7"/>
      <c r="F132" s="7"/>
      <c r="G132" s="7"/>
      <c r="H132" s="7"/>
      <c r="I132" s="7"/>
      <c r="J132" s="7"/>
      <c r="K132" s="7"/>
      <c r="L132" s="7"/>
    </row>
    <row r="133" spans="2:12">
      <c r="B133" s="7"/>
      <c r="C133" s="7"/>
      <c r="D133" s="7"/>
      <c r="E133" s="7"/>
      <c r="F133" s="7"/>
      <c r="G133" s="7"/>
      <c r="H133" s="7"/>
      <c r="I133" s="7"/>
      <c r="J133" s="7"/>
      <c r="K133" s="7"/>
      <c r="L133" s="7"/>
    </row>
    <row r="134" spans="2:12">
      <c r="B134" s="7"/>
      <c r="C134" s="7"/>
      <c r="D134" s="7"/>
      <c r="E134" s="7"/>
      <c r="F134" s="7"/>
      <c r="G134" s="7"/>
      <c r="H134" s="7"/>
      <c r="I134" s="7"/>
      <c r="J134" s="7"/>
      <c r="K134" s="7"/>
      <c r="L134" s="7"/>
    </row>
    <row r="135" spans="2:12">
      <c r="B135" s="7"/>
      <c r="C135" s="7"/>
      <c r="D135" s="7"/>
      <c r="E135" s="7"/>
      <c r="F135" s="7"/>
      <c r="G135" s="7"/>
      <c r="H135" s="7"/>
      <c r="I135" s="7"/>
      <c r="J135" s="7"/>
      <c r="K135" s="7"/>
      <c r="L135" s="7"/>
    </row>
    <row r="136" spans="2:12">
      <c r="B136" s="7"/>
      <c r="C136" s="7"/>
      <c r="D136" s="7"/>
      <c r="E136" s="7"/>
      <c r="F136" s="7"/>
      <c r="G136" s="7"/>
      <c r="H136" s="7"/>
      <c r="I136" s="7"/>
      <c r="J136" s="7"/>
      <c r="K136" s="7"/>
      <c r="L136" s="7"/>
    </row>
    <row r="137" spans="2:12">
      <c r="B137" s="7"/>
      <c r="C137" s="7"/>
      <c r="D137" s="7"/>
      <c r="E137" s="7"/>
      <c r="F137" s="7"/>
      <c r="G137" s="7"/>
      <c r="H137" s="7"/>
      <c r="I137" s="7"/>
      <c r="J137" s="7"/>
      <c r="K137" s="7"/>
      <c r="L137" s="7"/>
    </row>
    <row r="138" spans="2:12">
      <c r="B138" s="7"/>
      <c r="C138" s="7"/>
      <c r="D138" s="7"/>
      <c r="E138" s="7"/>
      <c r="F138" s="7"/>
      <c r="G138" s="7"/>
      <c r="H138" s="7"/>
      <c r="I138" s="7"/>
      <c r="J138" s="7"/>
      <c r="K138" s="7"/>
      <c r="L138" s="7"/>
    </row>
    <row r="139" spans="2:12">
      <c r="B139" s="7"/>
      <c r="C139" s="7"/>
      <c r="D139" s="7"/>
      <c r="E139" s="7"/>
      <c r="F139" s="7"/>
      <c r="G139" s="7"/>
      <c r="H139" s="7"/>
      <c r="I139" s="7"/>
      <c r="J139" s="7"/>
      <c r="K139" s="7"/>
      <c r="L139" s="7"/>
    </row>
    <row r="140" spans="2:12">
      <c r="B140" s="7"/>
      <c r="C140" s="7"/>
      <c r="D140" s="7"/>
      <c r="E140" s="7"/>
      <c r="F140" s="7"/>
      <c r="G140" s="7"/>
      <c r="H140" s="7"/>
      <c r="I140" s="7"/>
      <c r="J140" s="7"/>
      <c r="K140" s="7"/>
      <c r="L140" s="7"/>
    </row>
    <row r="141" spans="2:12">
      <c r="B141" s="7"/>
      <c r="C141" s="7"/>
      <c r="D141" s="7"/>
      <c r="E141" s="7"/>
      <c r="F141" s="7"/>
      <c r="G141" s="7"/>
      <c r="H141" s="7"/>
      <c r="I141" s="7"/>
      <c r="J141" s="7"/>
      <c r="K141" s="7"/>
      <c r="L141" s="7"/>
    </row>
    <row r="142" spans="2:12">
      <c r="B142" s="7"/>
      <c r="C142" s="7"/>
      <c r="D142" s="7"/>
      <c r="E142" s="7"/>
      <c r="F142" s="7"/>
      <c r="G142" s="7"/>
      <c r="H142" s="7"/>
      <c r="I142" s="7"/>
      <c r="J142" s="7"/>
      <c r="K142" s="7"/>
      <c r="L142" s="7"/>
    </row>
    <row r="143" spans="2:12">
      <c r="B143" s="7"/>
      <c r="C143" s="7"/>
      <c r="D143" s="7"/>
      <c r="E143" s="7"/>
      <c r="F143" s="7"/>
      <c r="G143" s="7"/>
      <c r="H143" s="7"/>
      <c r="I143" s="7"/>
      <c r="J143" s="7"/>
      <c r="K143" s="7"/>
      <c r="L143" s="7"/>
    </row>
    <row r="144" spans="2:12">
      <c r="B144" s="7"/>
      <c r="C144" s="7"/>
      <c r="D144" s="7"/>
      <c r="E144" s="7"/>
      <c r="F144" s="7"/>
      <c r="G144" s="7"/>
      <c r="H144" s="7"/>
      <c r="I144" s="7"/>
      <c r="J144" s="7"/>
      <c r="K144" s="7"/>
      <c r="L144" s="7"/>
    </row>
    <row r="145" spans="2:12">
      <c r="B145" s="7"/>
      <c r="C145" s="7"/>
      <c r="D145" s="7"/>
      <c r="E145" s="7"/>
      <c r="F145" s="7"/>
      <c r="G145" s="7"/>
      <c r="H145" s="7"/>
      <c r="I145" s="7"/>
      <c r="J145" s="7"/>
      <c r="K145" s="7"/>
      <c r="L145" s="7"/>
    </row>
    <row r="146" spans="2:12">
      <c r="B146" s="7"/>
      <c r="C146" s="7"/>
      <c r="D146" s="7"/>
      <c r="E146" s="7"/>
      <c r="F146" s="7"/>
      <c r="G146" s="7"/>
      <c r="H146" s="7"/>
      <c r="I146" s="7"/>
      <c r="J146" s="7"/>
      <c r="K146" s="7"/>
      <c r="L146" s="7"/>
    </row>
    <row r="147" spans="2:12">
      <c r="B147" s="7"/>
      <c r="C147" s="7"/>
      <c r="D147" s="7"/>
      <c r="E147" s="7"/>
      <c r="F147" s="7"/>
      <c r="G147" s="7"/>
      <c r="H147" s="7"/>
      <c r="I147" s="7"/>
      <c r="J147" s="7"/>
      <c r="K147" s="7"/>
      <c r="L147" s="7"/>
    </row>
    <row r="148" spans="2:12">
      <c r="B148" s="7"/>
      <c r="C148" s="7"/>
      <c r="D148" s="7"/>
      <c r="E148" s="7"/>
      <c r="F148" s="7"/>
      <c r="G148" s="7"/>
      <c r="H148" s="7"/>
      <c r="I148" s="7"/>
      <c r="J148" s="7"/>
      <c r="K148" s="7"/>
      <c r="L148" s="7"/>
    </row>
    <row r="149" spans="2:12">
      <c r="B149" s="7"/>
      <c r="C149" s="7"/>
      <c r="D149" s="7"/>
      <c r="E149" s="7"/>
      <c r="F149" s="7"/>
      <c r="G149" s="7"/>
      <c r="H149" s="7"/>
      <c r="I149" s="7"/>
      <c r="J149" s="7"/>
      <c r="K149" s="7"/>
      <c r="L149" s="7"/>
    </row>
    <row r="150" spans="2:12">
      <c r="B150" s="7"/>
      <c r="C150" s="7"/>
      <c r="D150" s="7"/>
      <c r="E150" s="7"/>
      <c r="F150" s="7"/>
      <c r="G150" s="7"/>
      <c r="H150" s="7"/>
      <c r="I150" s="7"/>
      <c r="J150" s="7"/>
      <c r="K150" s="7"/>
      <c r="L150" s="7"/>
    </row>
    <row r="151" spans="2:12">
      <c r="B151" s="7"/>
      <c r="C151" s="7"/>
      <c r="D151" s="7"/>
      <c r="E151" s="7"/>
      <c r="F151" s="7"/>
      <c r="G151" s="7"/>
      <c r="H151" s="7"/>
      <c r="I151" s="7"/>
      <c r="J151" s="7"/>
      <c r="K151" s="7"/>
      <c r="L151" s="7"/>
    </row>
    <row r="152" spans="2:12">
      <c r="B152" s="7"/>
      <c r="C152" s="7"/>
      <c r="D152" s="7"/>
      <c r="E152" s="7"/>
      <c r="F152" s="7"/>
      <c r="G152" s="7"/>
      <c r="H152" s="7"/>
      <c r="I152" s="7"/>
      <c r="J152" s="7"/>
      <c r="K152" s="7"/>
      <c r="L152" s="7"/>
    </row>
    <row r="153" spans="2:12">
      <c r="B153" s="7"/>
      <c r="C153" s="7"/>
      <c r="D153" s="7"/>
      <c r="E153" s="7"/>
      <c r="F153" s="7"/>
      <c r="G153" s="7"/>
      <c r="H153" s="7"/>
      <c r="I153" s="7"/>
      <c r="J153" s="7"/>
      <c r="K153" s="7"/>
      <c r="L153" s="7"/>
    </row>
    <row r="154" spans="2:12">
      <c r="B154" s="7"/>
      <c r="C154" s="7"/>
      <c r="D154" s="7"/>
      <c r="E154" s="7"/>
      <c r="F154" s="7"/>
      <c r="G154" s="7"/>
      <c r="H154" s="7"/>
      <c r="I154" s="7"/>
      <c r="J154" s="7"/>
      <c r="K154" s="7"/>
      <c r="L154" s="7"/>
    </row>
    <row r="155" spans="2:12">
      <c r="B155" s="7"/>
      <c r="C155" s="7"/>
      <c r="D155" s="7"/>
      <c r="E155" s="7"/>
      <c r="F155" s="7"/>
      <c r="G155" s="7"/>
      <c r="H155" s="7"/>
      <c r="I155" s="7"/>
      <c r="J155" s="7"/>
      <c r="K155" s="7"/>
      <c r="L155" s="7"/>
    </row>
    <row r="156" spans="2:12">
      <c r="B156" s="7"/>
      <c r="C156" s="7"/>
      <c r="D156" s="7"/>
      <c r="E156" s="7"/>
      <c r="F156" s="7"/>
      <c r="G156" s="7"/>
      <c r="H156" s="7"/>
      <c r="I156" s="7"/>
      <c r="J156" s="7"/>
      <c r="K156" s="7"/>
      <c r="L156" s="7"/>
    </row>
    <row r="157" spans="2:12">
      <c r="B157" s="7"/>
      <c r="C157" s="7"/>
      <c r="D157" s="7"/>
      <c r="E157" s="7"/>
      <c r="F157" s="7"/>
      <c r="G157" s="7"/>
      <c r="H157" s="7"/>
      <c r="I157" s="7"/>
      <c r="J157" s="7"/>
      <c r="K157" s="7"/>
      <c r="L157" s="7"/>
    </row>
    <row r="158" spans="2:12">
      <c r="B158" s="7"/>
      <c r="C158" s="7"/>
      <c r="D158" s="7"/>
      <c r="E158" s="7"/>
      <c r="F158" s="7"/>
      <c r="G158" s="7"/>
      <c r="H158" s="7"/>
      <c r="I158" s="7"/>
      <c r="J158" s="7"/>
      <c r="K158" s="7"/>
      <c r="L158" s="7"/>
    </row>
    <row r="162" spans="2:13" ht="21">
      <c r="B162" s="10" t="s">
        <v>1344</v>
      </c>
      <c r="D162" s="9" t="s">
        <v>121</v>
      </c>
    </row>
    <row r="165" spans="2:13">
      <c r="B165" s="7"/>
      <c r="C165" s="7"/>
      <c r="D165" s="7"/>
      <c r="E165" s="7"/>
      <c r="F165" s="7"/>
      <c r="G165" s="7"/>
      <c r="H165" s="7"/>
      <c r="I165" s="7"/>
      <c r="J165" s="7"/>
      <c r="K165" s="7"/>
      <c r="L165" s="7"/>
      <c r="M165" s="7"/>
    </row>
    <row r="166" spans="2:13">
      <c r="B166" s="7"/>
      <c r="C166" s="7"/>
      <c r="D166" s="7"/>
      <c r="E166" s="7"/>
      <c r="F166" s="7"/>
      <c r="G166" s="7"/>
      <c r="H166" s="7"/>
      <c r="I166" s="7"/>
      <c r="J166" s="7"/>
      <c r="K166" s="7"/>
      <c r="L166" s="7"/>
      <c r="M166" s="7"/>
    </row>
    <row r="167" spans="2:13">
      <c r="B167" s="7"/>
      <c r="C167" s="7"/>
      <c r="D167" s="7"/>
      <c r="E167" s="7"/>
      <c r="F167" s="7"/>
      <c r="G167" s="7"/>
      <c r="H167" s="7"/>
      <c r="I167" s="7"/>
      <c r="J167" s="7"/>
      <c r="K167" s="7"/>
      <c r="L167" s="7"/>
      <c r="M167" s="7"/>
    </row>
    <row r="168" spans="2:13">
      <c r="B168" s="7"/>
      <c r="C168" s="7"/>
      <c r="D168" s="7"/>
      <c r="E168" s="7"/>
      <c r="F168" s="7"/>
      <c r="G168" s="7"/>
      <c r="H168" s="7"/>
      <c r="I168" s="7"/>
      <c r="J168" s="7"/>
      <c r="K168" s="7"/>
      <c r="L168" s="7"/>
      <c r="M168" s="7"/>
    </row>
    <row r="169" spans="2:13">
      <c r="B169" s="7"/>
      <c r="C169" s="7"/>
      <c r="D169" s="7"/>
      <c r="E169" s="7"/>
      <c r="F169" s="7"/>
      <c r="G169" s="7"/>
      <c r="H169" s="7"/>
      <c r="I169" s="7"/>
      <c r="J169" s="7"/>
      <c r="K169" s="7"/>
      <c r="L169" s="7"/>
      <c r="M169" s="7"/>
    </row>
    <row r="170" spans="2:13">
      <c r="B170" s="7"/>
      <c r="C170" s="7"/>
      <c r="D170" s="7"/>
      <c r="E170" s="7"/>
      <c r="F170" s="7"/>
      <c r="G170" s="7"/>
      <c r="H170" s="7"/>
      <c r="I170" s="7"/>
      <c r="J170" s="7"/>
      <c r="K170" s="7"/>
      <c r="L170" s="7"/>
      <c r="M170" s="7"/>
    </row>
    <row r="171" spans="2:13">
      <c r="B171" s="7"/>
      <c r="C171" s="7"/>
      <c r="D171" s="7"/>
      <c r="E171" s="7"/>
      <c r="F171" s="7"/>
      <c r="G171" s="7"/>
      <c r="H171" s="7"/>
      <c r="I171" s="7"/>
      <c r="J171" s="7"/>
      <c r="K171" s="7"/>
      <c r="L171" s="7"/>
      <c r="M171" s="7"/>
    </row>
    <row r="172" spans="2:13">
      <c r="B172" s="7"/>
      <c r="C172" s="7"/>
      <c r="D172" s="7"/>
      <c r="E172" s="7"/>
      <c r="F172" s="7"/>
      <c r="G172" s="7"/>
      <c r="H172" s="7"/>
      <c r="I172" s="7"/>
      <c r="J172" s="7"/>
      <c r="K172" s="7"/>
      <c r="L172" s="7"/>
      <c r="M172" s="7"/>
    </row>
    <row r="173" spans="2:13">
      <c r="B173" s="7"/>
      <c r="C173" s="7"/>
      <c r="D173" s="7"/>
      <c r="E173" s="7"/>
      <c r="F173" s="7"/>
      <c r="G173" s="7"/>
      <c r="H173" s="7"/>
      <c r="I173" s="7"/>
      <c r="J173" s="7"/>
      <c r="K173" s="7"/>
      <c r="L173" s="7"/>
      <c r="M173" s="7"/>
    </row>
    <row r="174" spans="2:13">
      <c r="B174" s="7"/>
      <c r="C174" s="7"/>
      <c r="D174" s="7"/>
      <c r="E174" s="7"/>
      <c r="F174" s="7"/>
      <c r="G174" s="7"/>
      <c r="H174" s="7"/>
      <c r="I174" s="7"/>
      <c r="J174" s="7"/>
      <c r="K174" s="7"/>
      <c r="L174" s="7"/>
      <c r="M174" s="7"/>
    </row>
    <row r="175" spans="2:13">
      <c r="B175" s="7"/>
      <c r="C175" s="7"/>
      <c r="D175" s="7"/>
      <c r="E175" s="7"/>
      <c r="F175" s="7"/>
      <c r="G175" s="7"/>
      <c r="H175" s="7"/>
      <c r="I175" s="7"/>
      <c r="J175" s="7"/>
      <c r="K175" s="7"/>
      <c r="L175" s="7"/>
      <c r="M175" s="7"/>
    </row>
    <row r="176" spans="2:13">
      <c r="B176" s="7"/>
      <c r="C176" s="7"/>
      <c r="D176" s="7"/>
      <c r="E176" s="7"/>
      <c r="F176" s="7"/>
      <c r="G176" s="7"/>
      <c r="H176" s="7"/>
      <c r="I176" s="7"/>
      <c r="J176" s="7"/>
      <c r="K176" s="7"/>
      <c r="L176" s="7"/>
      <c r="M176" s="7"/>
    </row>
    <row r="177" spans="2:13">
      <c r="B177" s="7"/>
      <c r="C177" s="7"/>
      <c r="D177" s="7"/>
      <c r="E177" s="7"/>
      <c r="F177" s="7"/>
      <c r="G177" s="7"/>
      <c r="H177" s="7"/>
      <c r="I177" s="7"/>
      <c r="J177" s="7"/>
      <c r="K177" s="7"/>
      <c r="L177" s="7"/>
      <c r="M177" s="7"/>
    </row>
    <row r="178" spans="2:13">
      <c r="B178" s="7"/>
      <c r="C178" s="7"/>
      <c r="D178" s="7"/>
      <c r="E178" s="7"/>
      <c r="F178" s="7"/>
      <c r="G178" s="7"/>
      <c r="H178" s="7"/>
      <c r="I178" s="7"/>
      <c r="J178" s="7"/>
      <c r="K178" s="7"/>
      <c r="L178" s="7"/>
      <c r="M178" s="7"/>
    </row>
    <row r="179" spans="2:13">
      <c r="B179" s="7"/>
      <c r="C179" s="7"/>
      <c r="D179" s="7"/>
      <c r="E179" s="7"/>
      <c r="F179" s="7"/>
      <c r="G179" s="7"/>
      <c r="H179" s="7"/>
      <c r="I179" s="7"/>
      <c r="J179" s="7"/>
      <c r="K179" s="7"/>
      <c r="L179" s="7"/>
      <c r="M179" s="7"/>
    </row>
    <row r="180" spans="2:13">
      <c r="B180" s="7"/>
      <c r="C180" s="7"/>
      <c r="D180" s="7"/>
      <c r="E180" s="7"/>
      <c r="F180" s="7"/>
      <c r="G180" s="7"/>
      <c r="H180" s="7"/>
      <c r="I180" s="7"/>
      <c r="J180" s="7"/>
      <c r="K180" s="7"/>
      <c r="L180" s="7"/>
      <c r="M180" s="7"/>
    </row>
    <row r="181" spans="2:13">
      <c r="B181" s="7"/>
      <c r="C181" s="7"/>
      <c r="D181" s="7"/>
      <c r="E181" s="7"/>
      <c r="F181" s="7"/>
      <c r="G181" s="7"/>
      <c r="H181" s="7"/>
      <c r="I181" s="7"/>
      <c r="J181" s="7"/>
      <c r="K181" s="7"/>
      <c r="L181" s="7"/>
      <c r="M181" s="7"/>
    </row>
    <row r="182" spans="2:13">
      <c r="B182" s="7"/>
      <c r="C182" s="7"/>
      <c r="D182" s="7"/>
      <c r="E182" s="7"/>
      <c r="F182" s="7"/>
      <c r="G182" s="7"/>
      <c r="H182" s="7"/>
      <c r="I182" s="7"/>
      <c r="J182" s="7"/>
      <c r="K182" s="7"/>
      <c r="L182" s="7"/>
      <c r="M182" s="7"/>
    </row>
    <row r="183" spans="2:13">
      <c r="B183" s="7"/>
      <c r="C183" s="7"/>
      <c r="D183" s="7"/>
      <c r="E183" s="7"/>
      <c r="F183" s="7"/>
      <c r="G183" s="7"/>
      <c r="H183" s="7"/>
      <c r="I183" s="7"/>
      <c r="J183" s="7"/>
      <c r="K183" s="7"/>
      <c r="L183" s="7"/>
      <c r="M183" s="7"/>
    </row>
    <row r="184" spans="2:13">
      <c r="B184" s="7"/>
      <c r="C184" s="7"/>
      <c r="D184" s="7"/>
      <c r="E184" s="7"/>
      <c r="F184" s="7"/>
      <c r="G184" s="7"/>
      <c r="H184" s="7"/>
      <c r="I184" s="7"/>
      <c r="J184" s="7"/>
      <c r="K184" s="7"/>
      <c r="L184" s="7"/>
      <c r="M184" s="7"/>
    </row>
    <row r="185" spans="2:13">
      <c r="B185" s="7"/>
      <c r="C185" s="7"/>
      <c r="D185" s="7"/>
      <c r="E185" s="7"/>
      <c r="F185" s="7"/>
      <c r="G185" s="7"/>
      <c r="H185" s="7"/>
      <c r="I185" s="7"/>
      <c r="J185" s="7"/>
      <c r="K185" s="7"/>
      <c r="L185" s="7"/>
      <c r="M185" s="7"/>
    </row>
    <row r="186" spans="2:13">
      <c r="B186" s="7"/>
      <c r="C186" s="7"/>
      <c r="D186" s="7"/>
      <c r="E186" s="7"/>
      <c r="F186" s="7"/>
      <c r="G186" s="7"/>
      <c r="H186" s="7"/>
      <c r="I186" s="7"/>
      <c r="J186" s="7"/>
      <c r="K186" s="7"/>
      <c r="L186" s="7"/>
      <c r="M186" s="7"/>
    </row>
    <row r="187" spans="2:13">
      <c r="B187" s="7"/>
      <c r="C187" s="7"/>
      <c r="D187" s="7"/>
      <c r="E187" s="7"/>
      <c r="F187" s="7"/>
      <c r="G187" s="7"/>
      <c r="H187" s="7"/>
      <c r="I187" s="7"/>
      <c r="J187" s="7"/>
      <c r="K187" s="7"/>
      <c r="L187" s="7"/>
      <c r="M187" s="7"/>
    </row>
    <row r="188" spans="2:13">
      <c r="B188" s="7"/>
      <c r="C188" s="7"/>
      <c r="D188" s="7"/>
      <c r="E188" s="7"/>
      <c r="F188" s="7"/>
      <c r="G188" s="7"/>
      <c r="H188" s="7"/>
      <c r="I188" s="7"/>
      <c r="J188" s="7"/>
      <c r="K188" s="7"/>
      <c r="L188" s="7"/>
      <c r="M188" s="7"/>
    </row>
    <row r="189" spans="2:13">
      <c r="B189" s="7"/>
      <c r="C189" s="7"/>
      <c r="D189" s="7"/>
      <c r="E189" s="7"/>
      <c r="F189" s="7"/>
      <c r="G189" s="7"/>
      <c r="H189" s="7"/>
      <c r="I189" s="7"/>
      <c r="J189" s="7"/>
      <c r="K189" s="7"/>
      <c r="L189" s="7"/>
      <c r="M189" s="7"/>
    </row>
    <row r="190" spans="2:13">
      <c r="B190" s="7"/>
      <c r="C190" s="7"/>
      <c r="D190" s="7"/>
      <c r="E190" s="7"/>
      <c r="F190" s="7"/>
      <c r="G190" s="7"/>
      <c r="H190" s="7"/>
      <c r="I190" s="7"/>
      <c r="J190" s="7"/>
      <c r="K190" s="7"/>
      <c r="L190" s="7"/>
      <c r="M190" s="7"/>
    </row>
    <row r="191" spans="2:13">
      <c r="B191" s="7"/>
      <c r="C191" s="7"/>
      <c r="D191" s="7"/>
      <c r="E191" s="7"/>
      <c r="F191" s="7"/>
      <c r="G191" s="7"/>
      <c r="H191" s="7"/>
      <c r="I191" s="7"/>
      <c r="J191" s="7"/>
      <c r="K191" s="7"/>
      <c r="L191" s="7"/>
      <c r="M191" s="7"/>
    </row>
    <row r="192" spans="2:13">
      <c r="B192" s="7"/>
      <c r="C192" s="7"/>
      <c r="D192" s="7"/>
      <c r="E192" s="7"/>
      <c r="F192" s="7"/>
      <c r="G192" s="7"/>
      <c r="H192" s="7"/>
      <c r="I192" s="7"/>
      <c r="J192" s="7"/>
      <c r="K192" s="7"/>
      <c r="L192" s="7"/>
      <c r="M192" s="7"/>
    </row>
    <row r="193" spans="2:25">
      <c r="B193" s="7"/>
      <c r="C193" s="7"/>
      <c r="D193" s="7"/>
      <c r="E193" s="7"/>
      <c r="F193" s="7"/>
      <c r="G193" s="7"/>
      <c r="H193" s="7"/>
      <c r="I193" s="7"/>
      <c r="J193" s="7"/>
      <c r="K193" s="7"/>
      <c r="L193" s="7"/>
      <c r="M193" s="7"/>
    </row>
    <row r="194" spans="2:25">
      <c r="B194" s="7"/>
      <c r="C194" s="7"/>
      <c r="D194" s="7"/>
      <c r="E194" s="7"/>
      <c r="F194" s="7"/>
      <c r="G194" s="7"/>
      <c r="H194" s="7"/>
      <c r="I194" s="7"/>
      <c r="J194" s="7"/>
      <c r="K194" s="7"/>
      <c r="L194" s="7"/>
      <c r="M194" s="7"/>
    </row>
    <row r="195" spans="2:25">
      <c r="B195" s="7"/>
      <c r="C195" s="7"/>
      <c r="D195" s="7"/>
      <c r="E195" s="7"/>
      <c r="F195" s="7"/>
      <c r="G195" s="7"/>
      <c r="H195" s="7"/>
      <c r="I195" s="7"/>
      <c r="J195" s="7"/>
      <c r="K195" s="7"/>
      <c r="L195" s="7"/>
      <c r="M195" s="7"/>
    </row>
    <row r="196" spans="2:25">
      <c r="B196" s="7"/>
      <c r="C196" s="7"/>
      <c r="D196" s="7"/>
      <c r="E196" s="7"/>
      <c r="F196" s="7"/>
      <c r="G196" s="7"/>
      <c r="H196" s="7"/>
      <c r="I196" s="7"/>
      <c r="J196" s="7"/>
      <c r="K196" s="7"/>
      <c r="L196" s="7"/>
      <c r="M196" s="7"/>
    </row>
    <row r="200" spans="2:25">
      <c r="B200" s="34" t="s">
        <v>903</v>
      </c>
      <c r="C200" s="34"/>
      <c r="D200" s="34"/>
      <c r="E200" s="34"/>
      <c r="F200" s="34"/>
      <c r="G200" s="34"/>
      <c r="H200" s="34"/>
      <c r="I200" s="34"/>
      <c r="J200" s="34"/>
      <c r="K200" s="34"/>
      <c r="L200" s="34"/>
      <c r="M200" s="34"/>
      <c r="N200" s="34"/>
      <c r="O200" s="34"/>
      <c r="P200" s="47"/>
      <c r="Q200" s="47"/>
      <c r="R200" s="47"/>
      <c r="S200" s="47"/>
      <c r="T200" s="47"/>
      <c r="U200" s="39"/>
      <c r="V200" s="39"/>
      <c r="W200" s="39"/>
      <c r="X200" s="39"/>
      <c r="Y200" s="39"/>
    </row>
  </sheetData>
  <pageMargins left="0.7" right="0.7" top="0.75" bottom="0.75" header="0.3" footer="0.3"/>
  <pageSetup paperSize="9" orientation="portrait" verticalDpi="0"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80F3CE-15D3-42AD-B5DE-CC074BC402BF}">
  <sheetPr>
    <tabColor theme="3" tint="0.89999084444715716"/>
  </sheetPr>
  <dimension ref="B2:AN196"/>
  <sheetViews>
    <sheetView topLeftCell="A124" zoomScale="70" zoomScaleNormal="70" workbookViewId="0">
      <selection activeCell="T177" sqref="T177"/>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3" ht="21">
      <c r="B2" s="10" t="s">
        <v>1345</v>
      </c>
      <c r="D2" s="9" t="s">
        <v>71</v>
      </c>
    </row>
    <row r="5" spans="2:13">
      <c r="B5" s="7"/>
      <c r="C5" s="7"/>
      <c r="D5" s="7"/>
      <c r="E5" s="7"/>
      <c r="F5" s="7"/>
      <c r="G5" s="7"/>
      <c r="H5" s="7"/>
      <c r="I5" s="7"/>
      <c r="J5" s="7"/>
      <c r="K5" s="7"/>
      <c r="L5" s="7"/>
      <c r="M5" s="7"/>
    </row>
    <row r="6" spans="2:13">
      <c r="B6" s="7"/>
      <c r="C6" s="7"/>
      <c r="D6" s="7"/>
      <c r="E6" s="7"/>
      <c r="F6" s="7"/>
      <c r="G6" s="7"/>
      <c r="H6" s="7"/>
      <c r="I6" s="7"/>
      <c r="J6" s="7"/>
      <c r="K6" s="7"/>
      <c r="L6" s="7"/>
      <c r="M6" s="7"/>
    </row>
    <row r="7" spans="2:13">
      <c r="B7" s="7"/>
      <c r="C7" s="7"/>
      <c r="D7" s="7"/>
      <c r="E7" s="7"/>
      <c r="F7" s="7"/>
      <c r="G7" s="7"/>
      <c r="H7" s="7"/>
      <c r="I7" s="7"/>
      <c r="J7" s="7"/>
      <c r="K7" s="7"/>
      <c r="L7" s="7"/>
      <c r="M7" s="7"/>
    </row>
    <row r="8" spans="2:13">
      <c r="B8" s="7"/>
      <c r="C8" s="7"/>
      <c r="D8" s="7"/>
      <c r="E8" s="7"/>
      <c r="F8" s="7"/>
      <c r="G8" s="7"/>
      <c r="H8" s="7"/>
      <c r="I8" s="7"/>
      <c r="J8" s="7"/>
      <c r="K8" s="7"/>
      <c r="L8" s="7"/>
      <c r="M8" s="7"/>
    </row>
    <row r="9" spans="2:13">
      <c r="B9" s="7"/>
      <c r="C9" s="7"/>
      <c r="D9" s="7"/>
      <c r="E9" s="7"/>
      <c r="F9" s="7"/>
      <c r="G9" s="7"/>
      <c r="H9" s="7"/>
      <c r="I9" s="7"/>
      <c r="J9" s="7"/>
      <c r="K9" s="7"/>
      <c r="L9" s="7"/>
      <c r="M9" s="7"/>
    </row>
    <row r="10" spans="2:13">
      <c r="B10" s="7"/>
      <c r="C10" s="7"/>
      <c r="D10" s="7"/>
      <c r="E10" s="7"/>
      <c r="F10" s="7"/>
      <c r="G10" s="7"/>
      <c r="H10" s="7"/>
      <c r="I10" s="7"/>
      <c r="J10" s="7"/>
      <c r="K10" s="7"/>
      <c r="L10" s="7"/>
      <c r="M10" s="7"/>
    </row>
    <row r="11" spans="2:13">
      <c r="B11" s="7"/>
      <c r="C11" s="7"/>
      <c r="D11" s="7"/>
      <c r="E11" s="7"/>
      <c r="F11" s="7"/>
      <c r="G11" s="7"/>
      <c r="H11" s="7"/>
      <c r="I11" s="7"/>
      <c r="J11" s="7"/>
      <c r="K11" s="7"/>
      <c r="L11" s="7"/>
      <c r="M11" s="7"/>
    </row>
    <row r="12" spans="2:13">
      <c r="B12" s="7"/>
      <c r="C12" s="7"/>
      <c r="D12" s="7"/>
      <c r="E12" s="7"/>
      <c r="F12" s="7"/>
      <c r="G12" s="7"/>
      <c r="H12" s="7"/>
      <c r="I12" s="7"/>
      <c r="J12" s="7"/>
      <c r="K12" s="7"/>
      <c r="L12" s="7"/>
      <c r="M12" s="7"/>
    </row>
    <row r="13" spans="2:13">
      <c r="B13" s="7"/>
      <c r="C13" s="7"/>
      <c r="D13" s="7"/>
      <c r="E13" s="7"/>
      <c r="F13" s="7"/>
      <c r="G13" s="7"/>
      <c r="H13" s="7"/>
      <c r="I13" s="7"/>
      <c r="J13" s="7"/>
      <c r="K13" s="7"/>
      <c r="L13" s="7"/>
      <c r="M13" s="7"/>
    </row>
    <row r="14" spans="2:13">
      <c r="B14" s="7"/>
      <c r="C14" s="7"/>
      <c r="D14" s="7"/>
      <c r="E14" s="7"/>
      <c r="F14" s="7"/>
      <c r="G14" s="7"/>
      <c r="H14" s="7"/>
      <c r="I14" s="7"/>
      <c r="J14" s="7"/>
      <c r="K14" s="7"/>
      <c r="L14" s="7"/>
      <c r="M14" s="7"/>
    </row>
    <row r="15" spans="2:13">
      <c r="B15" s="7"/>
      <c r="C15" s="7"/>
      <c r="D15" s="7"/>
      <c r="E15" s="7"/>
      <c r="F15" s="7"/>
      <c r="G15" s="7"/>
      <c r="H15" s="7"/>
      <c r="I15" s="7"/>
      <c r="J15" s="7"/>
      <c r="K15" s="7"/>
      <c r="L15" s="7"/>
      <c r="M15" s="7"/>
    </row>
    <row r="16" spans="2:13">
      <c r="B16" s="7"/>
      <c r="C16" s="7"/>
      <c r="D16" s="7"/>
      <c r="E16" s="7"/>
      <c r="F16" s="7"/>
      <c r="G16" s="7"/>
      <c r="H16" s="7"/>
      <c r="I16" s="7"/>
      <c r="J16" s="7"/>
      <c r="K16" s="7"/>
      <c r="L16" s="7"/>
      <c r="M16" s="7"/>
    </row>
    <row r="17" spans="2:13">
      <c r="B17" s="7"/>
      <c r="C17" s="7"/>
      <c r="D17" s="7"/>
      <c r="E17" s="7"/>
      <c r="F17" s="7"/>
      <c r="G17" s="7"/>
      <c r="H17" s="7"/>
      <c r="I17" s="7"/>
      <c r="J17" s="7"/>
      <c r="K17" s="7"/>
      <c r="L17" s="7"/>
      <c r="M17" s="7"/>
    </row>
    <row r="18" spans="2:13">
      <c r="B18" s="7"/>
      <c r="C18" s="7"/>
      <c r="D18" s="7"/>
      <c r="E18" s="7"/>
      <c r="F18" s="7"/>
      <c r="G18" s="7"/>
      <c r="H18" s="7"/>
      <c r="I18" s="7"/>
      <c r="J18" s="7"/>
      <c r="K18" s="7"/>
      <c r="L18" s="7"/>
      <c r="M18" s="7"/>
    </row>
    <row r="19" spans="2:13">
      <c r="B19" s="7"/>
      <c r="C19" s="7"/>
      <c r="D19" s="7"/>
      <c r="E19" s="7"/>
      <c r="F19" s="7"/>
      <c r="G19" s="7"/>
      <c r="H19" s="7"/>
      <c r="I19" s="7"/>
      <c r="J19" s="7"/>
      <c r="K19" s="7"/>
      <c r="L19" s="7"/>
      <c r="M19" s="7"/>
    </row>
    <row r="20" spans="2:13">
      <c r="B20" s="7"/>
      <c r="C20" s="7"/>
      <c r="D20" s="7"/>
      <c r="E20" s="7"/>
      <c r="F20" s="7"/>
      <c r="G20" s="7"/>
      <c r="H20" s="7"/>
      <c r="I20" s="7"/>
      <c r="J20" s="7"/>
      <c r="K20" s="7"/>
      <c r="L20" s="7"/>
      <c r="M20" s="7"/>
    </row>
    <row r="21" spans="2:13">
      <c r="B21" s="7"/>
      <c r="C21" s="7"/>
      <c r="D21" s="7"/>
      <c r="E21" s="7"/>
      <c r="F21" s="7"/>
      <c r="G21" s="7"/>
      <c r="H21" s="7"/>
      <c r="I21" s="7"/>
      <c r="J21" s="7"/>
      <c r="K21" s="7"/>
      <c r="L21" s="7"/>
      <c r="M21" s="7"/>
    </row>
    <row r="22" spans="2:13">
      <c r="B22" s="7"/>
      <c r="C22" s="7"/>
      <c r="D22" s="7"/>
      <c r="E22" s="7"/>
      <c r="F22" s="7"/>
      <c r="G22" s="7"/>
      <c r="H22" s="7"/>
      <c r="I22" s="7"/>
      <c r="J22" s="7"/>
      <c r="K22" s="7"/>
      <c r="L22" s="7"/>
      <c r="M22" s="7"/>
    </row>
    <row r="23" spans="2:13">
      <c r="B23" s="7"/>
      <c r="C23" s="7"/>
      <c r="D23" s="7"/>
      <c r="E23" s="7"/>
      <c r="F23" s="7"/>
      <c r="G23" s="7"/>
      <c r="H23" s="7"/>
      <c r="I23" s="7"/>
      <c r="J23" s="7"/>
      <c r="K23" s="7"/>
      <c r="L23" s="7"/>
      <c r="M23" s="7"/>
    </row>
    <row r="24" spans="2:13">
      <c r="B24" s="7"/>
      <c r="C24" s="7"/>
      <c r="D24" s="7"/>
      <c r="E24" s="7"/>
      <c r="F24" s="7"/>
      <c r="G24" s="7"/>
      <c r="H24" s="7"/>
      <c r="I24" s="7"/>
      <c r="J24" s="7"/>
      <c r="K24" s="7"/>
      <c r="L24" s="7"/>
      <c r="M24" s="7"/>
    </row>
    <row r="25" spans="2:13">
      <c r="B25" s="7"/>
      <c r="C25" s="7"/>
      <c r="D25" s="7"/>
      <c r="E25" s="7"/>
      <c r="F25" s="7"/>
      <c r="G25" s="7"/>
      <c r="H25" s="7"/>
      <c r="I25" s="7"/>
      <c r="J25" s="7"/>
      <c r="K25" s="7"/>
      <c r="L25" s="7"/>
      <c r="M25" s="7"/>
    </row>
    <row r="26" spans="2:13">
      <c r="B26" s="7"/>
      <c r="C26" s="7"/>
      <c r="D26" s="7"/>
      <c r="E26" s="7"/>
      <c r="F26" s="7"/>
      <c r="G26" s="7"/>
      <c r="H26" s="7"/>
      <c r="I26" s="7"/>
      <c r="J26" s="7"/>
      <c r="K26" s="7"/>
      <c r="L26" s="7"/>
      <c r="M26" s="7"/>
    </row>
    <row r="27" spans="2:13">
      <c r="B27" s="7"/>
      <c r="C27" s="7"/>
      <c r="D27" s="7"/>
      <c r="E27" s="7"/>
      <c r="F27" s="7"/>
      <c r="G27" s="7"/>
      <c r="H27" s="7"/>
      <c r="I27" s="7"/>
      <c r="J27" s="7"/>
      <c r="K27" s="7"/>
      <c r="L27" s="7"/>
      <c r="M27" s="7"/>
    </row>
    <row r="28" spans="2:13">
      <c r="B28" s="7"/>
      <c r="C28" s="7"/>
      <c r="D28" s="7"/>
      <c r="E28" s="7"/>
      <c r="F28" s="7"/>
      <c r="G28" s="7"/>
      <c r="H28" s="7"/>
      <c r="I28" s="7"/>
      <c r="J28" s="7"/>
      <c r="K28" s="7"/>
      <c r="L28" s="7"/>
      <c r="M28" s="7"/>
    </row>
    <row r="29" spans="2:13">
      <c r="B29" s="7"/>
      <c r="C29" s="7"/>
      <c r="D29" s="7"/>
      <c r="E29" s="7"/>
      <c r="F29" s="7"/>
      <c r="G29" s="7"/>
      <c r="H29" s="7"/>
      <c r="I29" s="7"/>
      <c r="J29" s="7"/>
      <c r="K29" s="7"/>
      <c r="L29" s="7"/>
      <c r="M29" s="7"/>
    </row>
    <row r="30" spans="2:13">
      <c r="B30" s="7"/>
      <c r="C30" s="7"/>
      <c r="D30" s="7"/>
      <c r="E30" s="7"/>
      <c r="F30" s="7"/>
      <c r="G30" s="7"/>
      <c r="H30" s="7"/>
      <c r="I30" s="7"/>
      <c r="J30" s="7"/>
      <c r="K30" s="7"/>
      <c r="L30" s="7"/>
      <c r="M30" s="7"/>
    </row>
    <row r="31" spans="2:13">
      <c r="B31" s="7"/>
      <c r="C31" s="7"/>
      <c r="D31" s="7"/>
      <c r="E31" s="7"/>
      <c r="F31" s="7"/>
      <c r="G31" s="7"/>
      <c r="H31" s="7"/>
      <c r="I31" s="7"/>
      <c r="J31" s="7"/>
      <c r="K31" s="7"/>
      <c r="L31" s="7"/>
      <c r="M31" s="7"/>
    </row>
    <row r="32" spans="2:13">
      <c r="B32" s="7"/>
      <c r="C32" s="7"/>
      <c r="D32" s="7"/>
      <c r="E32" s="7"/>
      <c r="F32" s="7"/>
      <c r="G32" s="7"/>
      <c r="H32" s="7"/>
      <c r="I32" s="7"/>
      <c r="J32" s="7"/>
      <c r="K32" s="7"/>
      <c r="L32" s="7"/>
      <c r="M32" s="7"/>
    </row>
    <row r="33" spans="2:13">
      <c r="B33" s="7"/>
      <c r="C33" s="7"/>
      <c r="D33" s="7"/>
      <c r="E33" s="7"/>
      <c r="F33" s="7"/>
      <c r="G33" s="7"/>
      <c r="H33" s="7"/>
      <c r="I33" s="7"/>
      <c r="J33" s="7"/>
      <c r="K33" s="7"/>
      <c r="L33" s="7"/>
      <c r="M33" s="7"/>
    </row>
    <row r="34" spans="2:13">
      <c r="B34" s="7"/>
      <c r="C34" s="7"/>
      <c r="D34" s="7"/>
      <c r="E34" s="7"/>
      <c r="F34" s="7"/>
      <c r="G34" s="7"/>
      <c r="H34" s="7"/>
      <c r="I34" s="7"/>
      <c r="J34" s="7"/>
      <c r="K34" s="7"/>
      <c r="L34" s="7"/>
      <c r="M34" s="7"/>
    </row>
    <row r="35" spans="2:13">
      <c r="B35" s="7"/>
      <c r="C35" s="7"/>
      <c r="D35" s="7"/>
      <c r="E35" s="7"/>
      <c r="F35" s="7"/>
      <c r="G35" s="7"/>
      <c r="H35" s="7"/>
      <c r="I35" s="7"/>
      <c r="J35" s="7"/>
      <c r="K35" s="7"/>
      <c r="L35" s="7"/>
      <c r="M35" s="7"/>
    </row>
    <row r="36" spans="2:13">
      <c r="B36" s="7"/>
      <c r="C36" s="7"/>
      <c r="D36" s="7"/>
      <c r="E36" s="7"/>
      <c r="F36" s="7"/>
      <c r="G36" s="7"/>
      <c r="H36" s="7"/>
      <c r="I36" s="7"/>
      <c r="J36" s="7"/>
      <c r="K36" s="7"/>
      <c r="L36" s="7"/>
      <c r="M36" s="7"/>
    </row>
    <row r="37" spans="2:13">
      <c r="B37" s="7"/>
      <c r="C37" s="7"/>
      <c r="D37" s="7"/>
      <c r="E37" s="7"/>
      <c r="F37" s="7"/>
      <c r="G37" s="7"/>
      <c r="H37" s="7"/>
      <c r="I37" s="7"/>
      <c r="J37" s="7"/>
      <c r="K37" s="7"/>
      <c r="L37" s="7"/>
      <c r="M37" s="7"/>
    </row>
    <row r="38" spans="2:13">
      <c r="B38" s="7"/>
      <c r="C38" s="7"/>
      <c r="D38" s="7"/>
      <c r="E38" s="7"/>
      <c r="F38" s="7"/>
      <c r="G38" s="7"/>
      <c r="H38" s="7"/>
      <c r="I38" s="7"/>
      <c r="J38" s="7"/>
      <c r="K38" s="7"/>
      <c r="L38" s="7"/>
      <c r="M38" s="7"/>
    </row>
    <row r="39" spans="2:13">
      <c r="B39" s="7"/>
      <c r="C39" s="7"/>
      <c r="D39" s="7"/>
      <c r="E39" s="7"/>
      <c r="F39" s="7"/>
      <c r="G39" s="7"/>
      <c r="H39" s="7"/>
      <c r="I39" s="7"/>
      <c r="J39" s="7"/>
      <c r="K39" s="7"/>
      <c r="L39" s="7"/>
      <c r="M39" s="7"/>
    </row>
    <row r="42" spans="2:13" ht="21">
      <c r="B42" s="10" t="s">
        <v>1346</v>
      </c>
      <c r="D42" s="9" t="s">
        <v>84</v>
      </c>
    </row>
    <row r="45" spans="2:13">
      <c r="B45" s="7"/>
      <c r="C45" s="7"/>
      <c r="D45" s="7"/>
      <c r="E45" s="7"/>
      <c r="F45" s="7"/>
      <c r="G45" s="7"/>
      <c r="H45" s="7"/>
      <c r="I45" s="7"/>
      <c r="J45" s="7"/>
      <c r="K45" s="7"/>
    </row>
    <row r="46" spans="2:13">
      <c r="B46" s="7"/>
      <c r="C46" s="7"/>
      <c r="D46" s="7"/>
      <c r="E46" s="7"/>
      <c r="F46" s="7"/>
      <c r="G46" s="7"/>
      <c r="H46" s="7"/>
      <c r="I46" s="7"/>
      <c r="J46" s="7"/>
      <c r="K46" s="7"/>
    </row>
    <row r="47" spans="2:13">
      <c r="B47" s="7"/>
      <c r="C47" s="7"/>
      <c r="D47" s="7"/>
      <c r="E47" s="7"/>
      <c r="F47" s="7"/>
      <c r="G47" s="7"/>
      <c r="H47" s="7"/>
      <c r="I47" s="7"/>
      <c r="J47" s="7"/>
      <c r="K47" s="7"/>
    </row>
    <row r="48" spans="2:13">
      <c r="B48" s="7"/>
      <c r="C48" s="7"/>
      <c r="D48" s="7"/>
      <c r="E48" s="7"/>
      <c r="F48" s="7"/>
      <c r="G48" s="7"/>
      <c r="H48" s="7"/>
      <c r="I48" s="7"/>
      <c r="J48" s="7"/>
      <c r="K48" s="7"/>
    </row>
    <row r="49" spans="2:11">
      <c r="B49" s="7"/>
      <c r="C49" s="7"/>
      <c r="D49" s="7"/>
      <c r="E49" s="7"/>
      <c r="F49" s="7"/>
      <c r="G49" s="7"/>
      <c r="H49" s="7"/>
      <c r="I49" s="7"/>
      <c r="J49" s="7"/>
      <c r="K49" s="7"/>
    </row>
    <row r="50" spans="2:11">
      <c r="B50" s="7"/>
      <c r="C50" s="7"/>
      <c r="D50" s="7"/>
      <c r="E50" s="7"/>
      <c r="F50" s="7"/>
      <c r="G50" s="7"/>
      <c r="H50" s="7"/>
      <c r="I50" s="7"/>
      <c r="J50" s="7"/>
      <c r="K50" s="7"/>
    </row>
    <row r="51" spans="2:11">
      <c r="B51" s="7"/>
      <c r="C51" s="7"/>
      <c r="D51" s="7"/>
      <c r="E51" s="7"/>
      <c r="F51" s="7"/>
      <c r="G51" s="7"/>
      <c r="H51" s="7"/>
      <c r="I51" s="7"/>
      <c r="J51" s="7"/>
      <c r="K51" s="7"/>
    </row>
    <row r="52" spans="2:11">
      <c r="B52" s="7"/>
      <c r="C52" s="7"/>
      <c r="D52" s="7"/>
      <c r="E52" s="7"/>
      <c r="F52" s="7"/>
      <c r="G52" s="7"/>
      <c r="H52" s="7"/>
      <c r="I52" s="7"/>
      <c r="J52" s="7"/>
      <c r="K52" s="7"/>
    </row>
    <row r="53" spans="2:11">
      <c r="B53" s="7"/>
      <c r="C53" s="7"/>
      <c r="D53" s="7"/>
      <c r="E53" s="7"/>
      <c r="F53" s="7"/>
      <c r="G53" s="7"/>
      <c r="H53" s="7"/>
      <c r="I53" s="7"/>
      <c r="J53" s="7"/>
      <c r="K53" s="7"/>
    </row>
    <row r="54" spans="2:11">
      <c r="B54" s="7"/>
      <c r="C54" s="7"/>
      <c r="D54" s="7"/>
      <c r="E54" s="7"/>
      <c r="F54" s="7"/>
      <c r="G54" s="7"/>
      <c r="H54" s="7"/>
      <c r="I54" s="7"/>
      <c r="J54" s="7"/>
      <c r="K54" s="7"/>
    </row>
    <row r="55" spans="2:11">
      <c r="B55" s="7"/>
      <c r="C55" s="7"/>
      <c r="D55" s="7"/>
      <c r="E55" s="7"/>
      <c r="F55" s="7"/>
      <c r="G55" s="7"/>
      <c r="H55" s="7"/>
      <c r="I55" s="7"/>
      <c r="J55" s="7"/>
      <c r="K55" s="7"/>
    </row>
    <row r="56" spans="2:11">
      <c r="B56" s="7"/>
      <c r="C56" s="7"/>
      <c r="D56" s="7"/>
      <c r="E56" s="7"/>
      <c r="F56" s="7"/>
      <c r="G56" s="7"/>
      <c r="H56" s="7"/>
      <c r="I56" s="7"/>
      <c r="J56" s="7"/>
      <c r="K56" s="7"/>
    </row>
    <row r="57" spans="2:11">
      <c r="B57" s="7"/>
      <c r="C57" s="7"/>
      <c r="D57" s="7"/>
      <c r="E57" s="7"/>
      <c r="F57" s="7"/>
      <c r="G57" s="7"/>
      <c r="H57" s="7"/>
      <c r="I57" s="7"/>
      <c r="J57" s="7"/>
      <c r="K57" s="7"/>
    </row>
    <row r="58" spans="2:11">
      <c r="B58" s="7"/>
      <c r="C58" s="7"/>
      <c r="D58" s="7"/>
      <c r="E58" s="7"/>
      <c r="F58" s="7"/>
      <c r="G58" s="7"/>
      <c r="H58" s="7"/>
      <c r="I58" s="7"/>
      <c r="J58" s="7"/>
      <c r="K58" s="7"/>
    </row>
    <row r="59" spans="2:11">
      <c r="B59" s="7"/>
      <c r="C59" s="7"/>
      <c r="D59" s="7"/>
      <c r="E59" s="7"/>
      <c r="F59" s="7"/>
      <c r="G59" s="7"/>
      <c r="H59" s="7"/>
      <c r="I59" s="7"/>
      <c r="J59" s="7"/>
      <c r="K59" s="7"/>
    </row>
    <row r="60" spans="2:11">
      <c r="B60" s="7"/>
      <c r="C60" s="7"/>
      <c r="D60" s="7"/>
      <c r="E60" s="7"/>
      <c r="F60" s="7"/>
      <c r="G60" s="7"/>
      <c r="H60" s="7"/>
      <c r="I60" s="7"/>
      <c r="J60" s="7"/>
      <c r="K60" s="7"/>
    </row>
    <row r="61" spans="2:11">
      <c r="B61" s="7"/>
      <c r="C61" s="7"/>
      <c r="D61" s="7"/>
      <c r="E61" s="7"/>
      <c r="F61" s="7"/>
      <c r="G61" s="7"/>
      <c r="H61" s="7"/>
      <c r="I61" s="7"/>
      <c r="J61" s="7"/>
      <c r="K61" s="7"/>
    </row>
    <row r="62" spans="2:11">
      <c r="B62" s="7"/>
      <c r="C62" s="7"/>
      <c r="D62" s="7"/>
      <c r="E62" s="7"/>
      <c r="F62" s="7"/>
      <c r="G62" s="7"/>
      <c r="H62" s="7"/>
      <c r="I62" s="7"/>
      <c r="J62" s="7"/>
      <c r="K62" s="7"/>
    </row>
    <row r="63" spans="2:11">
      <c r="B63" s="7"/>
      <c r="C63" s="7"/>
      <c r="D63" s="7"/>
      <c r="E63" s="7"/>
      <c r="F63" s="7"/>
      <c r="G63" s="7"/>
      <c r="H63" s="7"/>
      <c r="I63" s="7"/>
      <c r="J63" s="7"/>
      <c r="K63" s="7"/>
    </row>
    <row r="64" spans="2:11">
      <c r="B64" s="7"/>
      <c r="C64" s="7"/>
      <c r="D64" s="7"/>
      <c r="E64" s="7"/>
      <c r="F64" s="7"/>
      <c r="G64" s="7"/>
      <c r="H64" s="7"/>
      <c r="I64" s="7"/>
      <c r="J64" s="7"/>
      <c r="K64" s="7"/>
    </row>
    <row r="65" spans="2:11">
      <c r="B65" s="7"/>
      <c r="C65" s="7"/>
      <c r="D65" s="7"/>
      <c r="E65" s="7"/>
      <c r="F65" s="7"/>
      <c r="G65" s="7"/>
      <c r="H65" s="7"/>
      <c r="I65" s="7"/>
      <c r="J65" s="7"/>
      <c r="K65" s="7"/>
    </row>
    <row r="66" spans="2:11">
      <c r="B66" s="7"/>
      <c r="C66" s="7"/>
      <c r="D66" s="7"/>
      <c r="E66" s="7"/>
      <c r="F66" s="7"/>
      <c r="G66" s="7"/>
      <c r="H66" s="7"/>
      <c r="I66" s="7"/>
      <c r="J66" s="7"/>
      <c r="K66" s="7"/>
    </row>
    <row r="67" spans="2:11">
      <c r="B67" s="7"/>
      <c r="C67" s="7"/>
      <c r="D67" s="7"/>
      <c r="E67" s="7"/>
      <c r="F67" s="7"/>
      <c r="G67" s="7"/>
      <c r="H67" s="7"/>
      <c r="I67" s="7"/>
      <c r="J67" s="7"/>
      <c r="K67" s="7"/>
    </row>
    <row r="68" spans="2:11">
      <c r="B68" s="7"/>
      <c r="C68" s="7"/>
      <c r="D68" s="7"/>
      <c r="E68" s="7"/>
      <c r="F68" s="7"/>
      <c r="G68" s="7"/>
      <c r="H68" s="7"/>
      <c r="I68" s="7"/>
      <c r="J68" s="7"/>
      <c r="K68" s="7"/>
    </row>
    <row r="69" spans="2:11">
      <c r="B69" s="7"/>
      <c r="C69" s="7"/>
      <c r="D69" s="7"/>
      <c r="E69" s="7"/>
      <c r="F69" s="7"/>
      <c r="G69" s="7"/>
      <c r="H69" s="7"/>
      <c r="I69" s="7"/>
      <c r="J69" s="7"/>
      <c r="K69" s="7"/>
    </row>
    <row r="70" spans="2:11">
      <c r="B70" s="7"/>
      <c r="C70" s="7"/>
      <c r="D70" s="7"/>
      <c r="E70" s="7"/>
      <c r="F70" s="7"/>
      <c r="G70" s="7"/>
      <c r="H70" s="7"/>
      <c r="I70" s="7"/>
      <c r="J70" s="7"/>
      <c r="K70" s="7"/>
    </row>
    <row r="71" spans="2:11">
      <c r="B71" s="7"/>
      <c r="C71" s="7"/>
      <c r="D71" s="7"/>
      <c r="E71" s="7"/>
      <c r="F71" s="7"/>
      <c r="G71" s="7"/>
      <c r="H71" s="7"/>
      <c r="I71" s="7"/>
      <c r="J71" s="7"/>
      <c r="K71" s="7"/>
    </row>
    <row r="72" spans="2:11">
      <c r="B72" s="7"/>
      <c r="C72" s="7"/>
      <c r="D72" s="7"/>
      <c r="E72" s="7"/>
      <c r="F72" s="7"/>
      <c r="G72" s="7"/>
      <c r="H72" s="7"/>
      <c r="I72" s="7"/>
      <c r="J72" s="7"/>
      <c r="K72" s="7"/>
    </row>
    <row r="73" spans="2:11">
      <c r="B73" s="7"/>
      <c r="C73" s="7"/>
      <c r="D73" s="7"/>
      <c r="E73" s="7"/>
      <c r="F73" s="7"/>
      <c r="G73" s="7"/>
      <c r="H73" s="7"/>
      <c r="I73" s="7"/>
      <c r="J73" s="7"/>
      <c r="K73" s="7"/>
    </row>
    <row r="74" spans="2:11">
      <c r="B74" s="7"/>
      <c r="C74" s="7"/>
      <c r="D74" s="7"/>
      <c r="E74" s="7"/>
      <c r="F74" s="7"/>
      <c r="G74" s="7"/>
      <c r="H74" s="7"/>
      <c r="I74" s="7"/>
      <c r="J74" s="7"/>
      <c r="K74" s="7"/>
    </row>
    <row r="75" spans="2:11">
      <c r="B75" s="7"/>
      <c r="C75" s="7"/>
      <c r="D75" s="7"/>
      <c r="E75" s="7"/>
      <c r="F75" s="7"/>
      <c r="G75" s="7"/>
      <c r="H75" s="7"/>
      <c r="I75" s="7"/>
      <c r="J75" s="7"/>
      <c r="K75" s="7"/>
    </row>
    <row r="76" spans="2:11">
      <c r="B76" s="7"/>
      <c r="C76" s="7"/>
      <c r="D76" s="7"/>
      <c r="E76" s="7"/>
      <c r="F76" s="7"/>
      <c r="G76" s="7"/>
      <c r="H76" s="7"/>
      <c r="I76" s="7"/>
      <c r="J76" s="7"/>
      <c r="K76" s="7"/>
    </row>
    <row r="77" spans="2:11">
      <c r="B77" s="7"/>
      <c r="C77" s="7"/>
      <c r="D77" s="7"/>
      <c r="E77" s="7"/>
      <c r="F77" s="7"/>
      <c r="G77" s="7"/>
      <c r="H77" s="7"/>
      <c r="I77" s="7"/>
      <c r="J77" s="7"/>
      <c r="K77" s="7"/>
    </row>
    <row r="78" spans="2:11">
      <c r="B78" s="7"/>
      <c r="C78" s="7"/>
      <c r="D78" s="7"/>
      <c r="E78" s="7"/>
      <c r="F78" s="7"/>
      <c r="G78" s="7"/>
      <c r="H78" s="7"/>
      <c r="I78" s="7"/>
      <c r="J78" s="7"/>
      <c r="K78" s="7"/>
    </row>
    <row r="79" spans="2:11">
      <c r="B79" s="7"/>
      <c r="C79" s="7"/>
      <c r="D79" s="7"/>
      <c r="E79" s="7"/>
      <c r="F79" s="7"/>
      <c r="G79" s="7"/>
      <c r="H79" s="7"/>
      <c r="I79" s="7"/>
      <c r="J79" s="7"/>
      <c r="K79" s="7"/>
    </row>
    <row r="83" spans="2:13" ht="21">
      <c r="B83" s="10" t="s">
        <v>1347</v>
      </c>
      <c r="D83" s="9" t="s">
        <v>97</v>
      </c>
    </row>
    <row r="86" spans="2:13">
      <c r="B86" s="7"/>
      <c r="C86" s="7"/>
      <c r="D86" s="7"/>
      <c r="E86" s="7"/>
      <c r="F86" s="7"/>
      <c r="G86" s="7"/>
      <c r="H86" s="7"/>
      <c r="I86" s="7"/>
      <c r="J86" s="7"/>
      <c r="K86" s="7"/>
      <c r="L86" s="7"/>
      <c r="M86" s="7"/>
    </row>
    <row r="87" spans="2:13">
      <c r="B87" s="7"/>
      <c r="C87" s="7"/>
      <c r="D87" s="7"/>
      <c r="E87" s="7"/>
      <c r="F87" s="7"/>
      <c r="G87" s="7"/>
      <c r="H87" s="7"/>
      <c r="I87" s="7"/>
      <c r="J87" s="7"/>
      <c r="K87" s="7"/>
      <c r="L87" s="7"/>
      <c r="M87" s="7"/>
    </row>
    <row r="88" spans="2:13">
      <c r="B88" s="7"/>
      <c r="C88" s="7"/>
      <c r="D88" s="7"/>
      <c r="E88" s="7"/>
      <c r="F88" s="7"/>
      <c r="G88" s="7"/>
      <c r="H88" s="7"/>
      <c r="I88" s="7"/>
      <c r="J88" s="7"/>
      <c r="K88" s="7"/>
      <c r="L88" s="7"/>
      <c r="M88" s="7"/>
    </row>
    <row r="89" spans="2:13">
      <c r="B89" s="7"/>
      <c r="C89" s="7"/>
      <c r="D89" s="7"/>
      <c r="E89" s="7"/>
      <c r="F89" s="7"/>
      <c r="G89" s="7"/>
      <c r="H89" s="7"/>
      <c r="I89" s="7"/>
      <c r="J89" s="7"/>
      <c r="K89" s="7"/>
      <c r="L89" s="7"/>
      <c r="M89" s="7"/>
    </row>
    <row r="90" spans="2:13">
      <c r="B90" s="7"/>
      <c r="C90" s="7"/>
      <c r="D90" s="7"/>
      <c r="E90" s="7"/>
      <c r="F90" s="7"/>
      <c r="G90" s="7"/>
      <c r="H90" s="7"/>
      <c r="I90" s="7"/>
      <c r="J90" s="7"/>
      <c r="K90" s="7"/>
      <c r="L90" s="7"/>
      <c r="M90" s="7"/>
    </row>
    <row r="91" spans="2:13">
      <c r="B91" s="7"/>
      <c r="C91" s="7"/>
      <c r="D91" s="7"/>
      <c r="E91" s="7"/>
      <c r="F91" s="7"/>
      <c r="G91" s="7"/>
      <c r="H91" s="7"/>
      <c r="I91" s="7"/>
      <c r="J91" s="7"/>
      <c r="K91" s="7"/>
      <c r="L91" s="7"/>
      <c r="M91" s="7"/>
    </row>
    <row r="92" spans="2:13">
      <c r="B92" s="7"/>
      <c r="C92" s="7"/>
      <c r="D92" s="7"/>
      <c r="E92" s="7"/>
      <c r="F92" s="7"/>
      <c r="G92" s="7"/>
      <c r="H92" s="7"/>
      <c r="I92" s="7"/>
      <c r="J92" s="7"/>
      <c r="K92" s="7"/>
      <c r="L92" s="7"/>
      <c r="M92" s="7"/>
    </row>
    <row r="93" spans="2:13">
      <c r="B93" s="7"/>
      <c r="C93" s="7"/>
      <c r="D93" s="7"/>
      <c r="E93" s="7"/>
      <c r="F93" s="7"/>
      <c r="G93" s="7"/>
      <c r="H93" s="7"/>
      <c r="I93" s="7"/>
      <c r="J93" s="7"/>
      <c r="K93" s="7"/>
      <c r="L93" s="7"/>
      <c r="M93" s="7"/>
    </row>
    <row r="94" spans="2:13">
      <c r="B94" s="7"/>
      <c r="C94" s="7"/>
      <c r="D94" s="7"/>
      <c r="E94" s="7"/>
      <c r="F94" s="7"/>
      <c r="G94" s="7"/>
      <c r="H94" s="7"/>
      <c r="I94" s="7"/>
      <c r="J94" s="7"/>
      <c r="K94" s="7"/>
      <c r="L94" s="7"/>
      <c r="M94" s="7"/>
    </row>
    <row r="95" spans="2:13">
      <c r="B95" s="7"/>
      <c r="C95" s="7"/>
      <c r="D95" s="7"/>
      <c r="E95" s="7"/>
      <c r="F95" s="7"/>
      <c r="G95" s="7"/>
      <c r="H95" s="7"/>
      <c r="I95" s="7"/>
      <c r="J95" s="7"/>
      <c r="K95" s="7"/>
      <c r="L95" s="7"/>
      <c r="M95" s="7"/>
    </row>
    <row r="96" spans="2:13">
      <c r="B96" s="7"/>
      <c r="C96" s="7"/>
      <c r="D96" s="7"/>
      <c r="E96" s="7"/>
      <c r="F96" s="7"/>
      <c r="G96" s="7"/>
      <c r="H96" s="7"/>
      <c r="I96" s="7"/>
      <c r="J96" s="7"/>
      <c r="K96" s="7"/>
      <c r="L96" s="7"/>
      <c r="M96" s="7"/>
    </row>
    <row r="97" spans="2:13">
      <c r="B97" s="7"/>
      <c r="C97" s="7"/>
      <c r="D97" s="7"/>
      <c r="E97" s="7"/>
      <c r="F97" s="7"/>
      <c r="G97" s="7"/>
      <c r="H97" s="7"/>
      <c r="I97" s="7"/>
      <c r="J97" s="7"/>
      <c r="K97" s="7"/>
      <c r="L97" s="7"/>
      <c r="M97" s="7"/>
    </row>
    <row r="98" spans="2:13">
      <c r="B98" s="7"/>
      <c r="C98" s="7"/>
      <c r="D98" s="7"/>
      <c r="E98" s="7"/>
      <c r="F98" s="7"/>
      <c r="G98" s="7"/>
      <c r="H98" s="7"/>
      <c r="I98" s="7"/>
      <c r="J98" s="7"/>
      <c r="K98" s="7"/>
      <c r="L98" s="7"/>
      <c r="M98" s="7"/>
    </row>
    <row r="99" spans="2:13">
      <c r="B99" s="7"/>
      <c r="C99" s="7"/>
      <c r="D99" s="7"/>
      <c r="E99" s="7"/>
      <c r="F99" s="7"/>
      <c r="G99" s="7"/>
      <c r="H99" s="7"/>
      <c r="I99" s="7"/>
      <c r="J99" s="7"/>
      <c r="K99" s="7"/>
      <c r="L99" s="7"/>
      <c r="M99" s="7"/>
    </row>
    <row r="100" spans="2:13">
      <c r="B100" s="7"/>
      <c r="C100" s="7"/>
      <c r="D100" s="7"/>
      <c r="E100" s="7"/>
      <c r="F100" s="7"/>
      <c r="G100" s="7"/>
      <c r="H100" s="7"/>
      <c r="I100" s="7"/>
      <c r="J100" s="7"/>
      <c r="K100" s="7"/>
      <c r="L100" s="7"/>
      <c r="M100" s="7"/>
    </row>
    <row r="101" spans="2:13">
      <c r="B101" s="7"/>
      <c r="C101" s="7"/>
      <c r="D101" s="7"/>
      <c r="E101" s="7"/>
      <c r="F101" s="7"/>
      <c r="G101" s="7"/>
      <c r="H101" s="7"/>
      <c r="I101" s="7"/>
      <c r="J101" s="7"/>
      <c r="K101" s="7"/>
      <c r="L101" s="7"/>
      <c r="M101" s="7"/>
    </row>
    <row r="102" spans="2:13">
      <c r="B102" s="7"/>
      <c r="C102" s="7"/>
      <c r="D102" s="7"/>
      <c r="E102" s="7"/>
      <c r="F102" s="7"/>
      <c r="G102" s="7"/>
      <c r="H102" s="7"/>
      <c r="I102" s="7"/>
      <c r="J102" s="7"/>
      <c r="K102" s="7"/>
      <c r="L102" s="7"/>
      <c r="M102" s="7"/>
    </row>
    <row r="103" spans="2:13">
      <c r="B103" s="7"/>
      <c r="C103" s="7"/>
      <c r="D103" s="7"/>
      <c r="E103" s="7"/>
      <c r="F103" s="7"/>
      <c r="G103" s="7"/>
      <c r="H103" s="7"/>
      <c r="I103" s="7"/>
      <c r="J103" s="7"/>
      <c r="K103" s="7"/>
      <c r="L103" s="7"/>
      <c r="M103" s="7"/>
    </row>
    <row r="104" spans="2:13">
      <c r="B104" s="7"/>
      <c r="C104" s="7"/>
      <c r="D104" s="7"/>
      <c r="E104" s="7"/>
      <c r="F104" s="7"/>
      <c r="G104" s="7"/>
      <c r="H104" s="7"/>
      <c r="I104" s="7"/>
      <c r="J104" s="7"/>
      <c r="K104" s="7"/>
      <c r="L104" s="7"/>
      <c r="M104" s="7"/>
    </row>
    <row r="105" spans="2:13">
      <c r="B105" s="7"/>
      <c r="C105" s="7"/>
      <c r="D105" s="7"/>
      <c r="E105" s="7"/>
      <c r="F105" s="7"/>
      <c r="G105" s="7"/>
      <c r="H105" s="7"/>
      <c r="I105" s="7"/>
      <c r="J105" s="7"/>
      <c r="K105" s="7"/>
      <c r="L105" s="7"/>
      <c r="M105" s="7"/>
    </row>
    <row r="106" spans="2:13">
      <c r="B106" s="7"/>
      <c r="C106" s="7"/>
      <c r="D106" s="7"/>
      <c r="E106" s="7"/>
      <c r="F106" s="7"/>
      <c r="G106" s="7"/>
      <c r="H106" s="7"/>
      <c r="I106" s="7"/>
      <c r="J106" s="7"/>
      <c r="K106" s="7"/>
      <c r="L106" s="7"/>
      <c r="M106" s="7"/>
    </row>
    <row r="107" spans="2:13">
      <c r="B107" s="7"/>
      <c r="C107" s="7"/>
      <c r="D107" s="7"/>
      <c r="E107" s="7"/>
      <c r="F107" s="7"/>
      <c r="G107" s="7"/>
      <c r="H107" s="7"/>
      <c r="I107" s="7"/>
      <c r="J107" s="7"/>
      <c r="K107" s="7"/>
      <c r="L107" s="7"/>
      <c r="M107" s="7"/>
    </row>
    <row r="108" spans="2:13">
      <c r="B108" s="7"/>
      <c r="C108" s="7"/>
      <c r="D108" s="7"/>
      <c r="E108" s="7"/>
      <c r="F108" s="7"/>
      <c r="G108" s="7"/>
      <c r="H108" s="7"/>
      <c r="I108" s="7"/>
      <c r="J108" s="7"/>
      <c r="K108" s="7"/>
      <c r="L108" s="7"/>
      <c r="M108" s="7"/>
    </row>
    <row r="109" spans="2:13">
      <c r="B109" s="7"/>
      <c r="C109" s="7"/>
      <c r="D109" s="7"/>
      <c r="E109" s="7"/>
      <c r="F109" s="7"/>
      <c r="G109" s="7"/>
      <c r="H109" s="7"/>
      <c r="I109" s="7"/>
      <c r="J109" s="7"/>
      <c r="K109" s="7"/>
      <c r="L109" s="7"/>
      <c r="M109" s="7"/>
    </row>
    <row r="110" spans="2:13">
      <c r="B110" s="7"/>
      <c r="C110" s="7"/>
      <c r="D110" s="7"/>
      <c r="E110" s="7"/>
      <c r="F110" s="7"/>
      <c r="G110" s="7"/>
      <c r="H110" s="7"/>
      <c r="I110" s="7"/>
      <c r="J110" s="7"/>
      <c r="K110" s="7"/>
      <c r="L110" s="7"/>
      <c r="M110" s="7"/>
    </row>
    <row r="111" spans="2:13">
      <c r="B111" s="7"/>
      <c r="C111" s="7"/>
      <c r="D111" s="7"/>
      <c r="E111" s="7"/>
      <c r="F111" s="7"/>
      <c r="G111" s="7"/>
      <c r="H111" s="7"/>
      <c r="I111" s="7"/>
      <c r="J111" s="7"/>
      <c r="K111" s="7"/>
      <c r="L111" s="7"/>
      <c r="M111" s="7"/>
    </row>
    <row r="112" spans="2:13">
      <c r="B112" s="7"/>
      <c r="C112" s="7"/>
      <c r="D112" s="7"/>
      <c r="E112" s="7"/>
      <c r="F112" s="7"/>
      <c r="G112" s="7"/>
      <c r="H112" s="7"/>
      <c r="I112" s="7"/>
      <c r="J112" s="7"/>
      <c r="K112" s="7"/>
      <c r="L112" s="7"/>
      <c r="M112" s="7"/>
    </row>
    <row r="113" spans="2:13">
      <c r="B113" s="7"/>
      <c r="C113" s="7"/>
      <c r="D113" s="7"/>
      <c r="E113" s="7"/>
      <c r="F113" s="7"/>
      <c r="G113" s="7"/>
      <c r="H113" s="7"/>
      <c r="I113" s="7"/>
      <c r="J113" s="7"/>
      <c r="K113" s="7"/>
      <c r="L113" s="7"/>
      <c r="M113" s="7"/>
    </row>
    <row r="114" spans="2:13">
      <c r="B114" s="7"/>
      <c r="C114" s="7"/>
      <c r="D114" s="7"/>
      <c r="E114" s="7"/>
      <c r="F114" s="7"/>
      <c r="G114" s="7"/>
      <c r="H114" s="7"/>
      <c r="I114" s="7"/>
      <c r="J114" s="7"/>
      <c r="K114" s="7"/>
      <c r="L114" s="7"/>
      <c r="M114" s="7"/>
    </row>
    <row r="115" spans="2:13">
      <c r="B115" s="7"/>
      <c r="C115" s="7"/>
      <c r="D115" s="7"/>
      <c r="E115" s="7"/>
      <c r="F115" s="7"/>
      <c r="G115" s="7"/>
      <c r="H115" s="7"/>
      <c r="I115" s="7"/>
      <c r="J115" s="7"/>
      <c r="K115" s="7"/>
      <c r="L115" s="7"/>
      <c r="M115" s="7"/>
    </row>
    <row r="116" spans="2:13">
      <c r="B116" s="7"/>
      <c r="C116" s="7"/>
      <c r="D116" s="7"/>
      <c r="E116" s="7"/>
      <c r="F116" s="7"/>
      <c r="G116" s="7"/>
      <c r="H116" s="7"/>
      <c r="I116" s="7"/>
      <c r="J116" s="7"/>
      <c r="K116" s="7"/>
      <c r="L116" s="7"/>
      <c r="M116" s="7"/>
    </row>
    <row r="117" spans="2:13">
      <c r="B117" s="7"/>
      <c r="C117" s="7"/>
      <c r="D117" s="7"/>
      <c r="E117" s="7"/>
      <c r="F117" s="7"/>
      <c r="G117" s="7"/>
      <c r="H117" s="7"/>
      <c r="I117" s="7"/>
      <c r="J117" s="7"/>
      <c r="K117" s="7"/>
      <c r="L117" s="7"/>
      <c r="M117" s="7"/>
    </row>
    <row r="118" spans="2:13">
      <c r="B118" s="7"/>
      <c r="C118" s="7"/>
      <c r="D118" s="7"/>
      <c r="E118" s="7"/>
      <c r="F118" s="7"/>
      <c r="G118" s="7"/>
      <c r="H118" s="7"/>
      <c r="I118" s="7"/>
      <c r="J118" s="7"/>
      <c r="K118" s="7"/>
      <c r="L118" s="7"/>
      <c r="M118" s="7"/>
    </row>
    <row r="119" spans="2:13">
      <c r="B119" s="7"/>
      <c r="C119" s="7"/>
      <c r="D119" s="7"/>
      <c r="E119" s="7"/>
      <c r="F119" s="7"/>
      <c r="G119" s="7"/>
      <c r="H119" s="7"/>
      <c r="I119" s="7"/>
      <c r="J119" s="7"/>
      <c r="K119" s="7"/>
      <c r="L119" s="7"/>
      <c r="M119" s="7"/>
    </row>
    <row r="120" spans="2:13">
      <c r="B120" s="7"/>
      <c r="C120" s="7"/>
      <c r="D120" s="7"/>
      <c r="E120" s="7"/>
      <c r="F120" s="7"/>
      <c r="G120" s="7"/>
      <c r="H120" s="7"/>
      <c r="I120" s="7"/>
      <c r="J120" s="7"/>
      <c r="K120" s="7"/>
      <c r="L120" s="7"/>
      <c r="M120" s="7"/>
    </row>
    <row r="124" spans="2:13" ht="21">
      <c r="B124" s="10" t="s">
        <v>1348</v>
      </c>
      <c r="D124" s="9" t="s">
        <v>110</v>
      </c>
    </row>
    <row r="127" spans="2:13">
      <c r="B127" s="7"/>
      <c r="C127" s="7"/>
      <c r="D127" s="7"/>
      <c r="E127" s="7"/>
      <c r="F127" s="7"/>
      <c r="G127" s="7"/>
      <c r="H127" s="7"/>
      <c r="I127" s="7"/>
      <c r="J127" s="7"/>
      <c r="K127" s="7"/>
      <c r="L127" s="7"/>
      <c r="M127" s="7"/>
    </row>
    <row r="128" spans="2:13">
      <c r="B128" s="7"/>
      <c r="C128" s="7"/>
      <c r="D128" s="7"/>
      <c r="E128" s="7"/>
      <c r="F128" s="7"/>
      <c r="G128" s="7"/>
      <c r="H128" s="7"/>
      <c r="I128" s="7"/>
      <c r="J128" s="7"/>
      <c r="K128" s="7"/>
      <c r="L128" s="7"/>
      <c r="M128" s="7"/>
    </row>
    <row r="129" spans="2:13">
      <c r="B129" s="7"/>
      <c r="C129" s="7"/>
      <c r="D129" s="7"/>
      <c r="E129" s="7"/>
      <c r="F129" s="7"/>
      <c r="G129" s="7"/>
      <c r="H129" s="7"/>
      <c r="I129" s="7"/>
      <c r="J129" s="7"/>
      <c r="K129" s="7"/>
      <c r="L129" s="7"/>
      <c r="M129" s="7"/>
    </row>
    <row r="130" spans="2:13">
      <c r="B130" s="7"/>
      <c r="C130" s="7"/>
      <c r="D130" s="7"/>
      <c r="E130" s="7"/>
      <c r="F130" s="7"/>
      <c r="G130" s="7"/>
      <c r="H130" s="7"/>
      <c r="I130" s="7"/>
      <c r="J130" s="7"/>
      <c r="K130" s="7"/>
      <c r="L130" s="7"/>
      <c r="M130" s="7"/>
    </row>
    <row r="131" spans="2:13">
      <c r="B131" s="7"/>
      <c r="C131" s="7"/>
      <c r="D131" s="7"/>
      <c r="E131" s="7"/>
      <c r="F131" s="7"/>
      <c r="G131" s="7"/>
      <c r="H131" s="7"/>
      <c r="I131" s="7"/>
      <c r="J131" s="7"/>
      <c r="K131" s="7"/>
      <c r="L131" s="7"/>
      <c r="M131" s="7"/>
    </row>
    <row r="132" spans="2:13">
      <c r="B132" s="7"/>
      <c r="C132" s="7"/>
      <c r="D132" s="7"/>
      <c r="E132" s="7"/>
      <c r="F132" s="7"/>
      <c r="G132" s="7"/>
      <c r="H132" s="7"/>
      <c r="I132" s="7"/>
      <c r="J132" s="7"/>
      <c r="K132" s="7"/>
      <c r="L132" s="7"/>
      <c r="M132" s="7"/>
    </row>
    <row r="133" spans="2:13">
      <c r="B133" s="7"/>
      <c r="C133" s="7"/>
      <c r="D133" s="7"/>
      <c r="E133" s="7"/>
      <c r="F133" s="7"/>
      <c r="G133" s="7"/>
      <c r="H133" s="7"/>
      <c r="I133" s="7"/>
      <c r="J133" s="7"/>
      <c r="K133" s="7"/>
      <c r="L133" s="7"/>
      <c r="M133" s="7"/>
    </row>
    <row r="134" spans="2:13">
      <c r="B134" s="7"/>
      <c r="C134" s="7"/>
      <c r="D134" s="7"/>
      <c r="E134" s="7"/>
      <c r="F134" s="7"/>
      <c r="G134" s="7"/>
      <c r="H134" s="7"/>
      <c r="I134" s="7"/>
      <c r="J134" s="7"/>
      <c r="K134" s="7"/>
      <c r="L134" s="7"/>
      <c r="M134" s="7"/>
    </row>
    <row r="135" spans="2:13">
      <c r="B135" s="7"/>
      <c r="C135" s="7"/>
      <c r="D135" s="7"/>
      <c r="E135" s="7"/>
      <c r="F135" s="7"/>
      <c r="G135" s="7"/>
      <c r="H135" s="7"/>
      <c r="I135" s="7"/>
      <c r="J135" s="7"/>
      <c r="K135" s="7"/>
      <c r="L135" s="7"/>
      <c r="M135" s="7"/>
    </row>
    <row r="136" spans="2:13">
      <c r="B136" s="7"/>
      <c r="C136" s="7"/>
      <c r="D136" s="7"/>
      <c r="E136" s="7"/>
      <c r="F136" s="7"/>
      <c r="G136" s="7"/>
      <c r="H136" s="7"/>
      <c r="I136" s="7"/>
      <c r="J136" s="7"/>
      <c r="K136" s="7"/>
      <c r="L136" s="7"/>
      <c r="M136" s="7"/>
    </row>
    <row r="137" spans="2:13">
      <c r="B137" s="7"/>
      <c r="C137" s="7"/>
      <c r="D137" s="7"/>
      <c r="E137" s="7"/>
      <c r="F137" s="7"/>
      <c r="G137" s="7"/>
      <c r="H137" s="7"/>
      <c r="I137" s="7"/>
      <c r="J137" s="7"/>
      <c r="K137" s="7"/>
      <c r="L137" s="7"/>
      <c r="M137" s="7"/>
    </row>
    <row r="138" spans="2:13">
      <c r="B138" s="7"/>
      <c r="C138" s="7"/>
      <c r="D138" s="7"/>
      <c r="E138" s="7"/>
      <c r="F138" s="7"/>
      <c r="G138" s="7"/>
      <c r="H138" s="7"/>
      <c r="I138" s="7"/>
      <c r="J138" s="7"/>
      <c r="K138" s="7"/>
      <c r="L138" s="7"/>
      <c r="M138" s="7"/>
    </row>
    <row r="139" spans="2:13">
      <c r="B139" s="7"/>
      <c r="C139" s="7"/>
      <c r="D139" s="7"/>
      <c r="E139" s="7"/>
      <c r="F139" s="7"/>
      <c r="G139" s="7"/>
      <c r="H139" s="7"/>
      <c r="I139" s="7"/>
      <c r="J139" s="7"/>
      <c r="K139" s="7"/>
      <c r="L139" s="7"/>
      <c r="M139" s="7"/>
    </row>
    <row r="140" spans="2:13">
      <c r="B140" s="7"/>
      <c r="C140" s="7"/>
      <c r="D140" s="7"/>
      <c r="E140" s="7"/>
      <c r="F140" s="7"/>
      <c r="G140" s="7"/>
      <c r="H140" s="7"/>
      <c r="I140" s="7"/>
      <c r="J140" s="7"/>
      <c r="K140" s="7"/>
      <c r="L140" s="7"/>
      <c r="M140" s="7"/>
    </row>
    <row r="141" spans="2:13">
      <c r="B141" s="7"/>
      <c r="C141" s="7"/>
      <c r="D141" s="7"/>
      <c r="E141" s="7"/>
      <c r="F141" s="7"/>
      <c r="G141" s="7"/>
      <c r="H141" s="7"/>
      <c r="I141" s="7"/>
      <c r="J141" s="7"/>
      <c r="K141" s="7"/>
      <c r="L141" s="7"/>
      <c r="M141" s="7"/>
    </row>
    <row r="142" spans="2:13">
      <c r="B142" s="7"/>
      <c r="C142" s="7"/>
      <c r="D142" s="7"/>
      <c r="E142" s="7"/>
      <c r="F142" s="7"/>
      <c r="G142" s="7"/>
      <c r="H142" s="7"/>
      <c r="I142" s="7"/>
      <c r="J142" s="7"/>
      <c r="K142" s="7"/>
      <c r="L142" s="7"/>
      <c r="M142" s="7"/>
    </row>
    <row r="143" spans="2:13">
      <c r="B143" s="7"/>
      <c r="C143" s="7"/>
      <c r="D143" s="7"/>
      <c r="E143" s="7"/>
      <c r="F143" s="7"/>
      <c r="G143" s="7"/>
      <c r="H143" s="7"/>
      <c r="I143" s="7"/>
      <c r="J143" s="7"/>
      <c r="K143" s="7"/>
      <c r="L143" s="7"/>
      <c r="M143" s="7"/>
    </row>
    <row r="144" spans="2:13">
      <c r="B144" s="7"/>
      <c r="C144" s="7"/>
      <c r="D144" s="7"/>
      <c r="E144" s="7"/>
      <c r="F144" s="7"/>
      <c r="G144" s="7"/>
      <c r="H144" s="7"/>
      <c r="I144" s="7"/>
      <c r="J144" s="7"/>
      <c r="K144" s="7"/>
      <c r="L144" s="7"/>
      <c r="M144" s="7"/>
    </row>
    <row r="145" spans="2:13">
      <c r="B145" s="7"/>
      <c r="C145" s="7"/>
      <c r="D145" s="7"/>
      <c r="E145" s="7"/>
      <c r="F145" s="7"/>
      <c r="G145" s="7"/>
      <c r="H145" s="7"/>
      <c r="I145" s="7"/>
      <c r="J145" s="7"/>
      <c r="K145" s="7"/>
      <c r="L145" s="7"/>
      <c r="M145" s="7"/>
    </row>
    <row r="146" spans="2:13">
      <c r="B146" s="7"/>
      <c r="C146" s="7"/>
      <c r="D146" s="7"/>
      <c r="E146" s="7"/>
      <c r="F146" s="7"/>
      <c r="G146" s="7"/>
      <c r="H146" s="7"/>
      <c r="I146" s="7"/>
      <c r="J146" s="7"/>
      <c r="K146" s="7"/>
      <c r="L146" s="7"/>
      <c r="M146" s="7"/>
    </row>
    <row r="147" spans="2:13">
      <c r="B147" s="7"/>
      <c r="C147" s="7"/>
      <c r="D147" s="7"/>
      <c r="E147" s="7"/>
      <c r="F147" s="7"/>
      <c r="G147" s="7"/>
      <c r="H147" s="7"/>
      <c r="I147" s="7"/>
      <c r="J147" s="7"/>
      <c r="K147" s="7"/>
      <c r="L147" s="7"/>
      <c r="M147" s="7"/>
    </row>
    <row r="148" spans="2:13">
      <c r="B148" s="7"/>
      <c r="C148" s="7"/>
      <c r="D148" s="7"/>
      <c r="E148" s="7"/>
      <c r="F148" s="7"/>
      <c r="G148" s="7"/>
      <c r="H148" s="7"/>
      <c r="I148" s="7"/>
      <c r="J148" s="7"/>
      <c r="K148" s="7"/>
      <c r="L148" s="7"/>
      <c r="M148" s="7"/>
    </row>
    <row r="149" spans="2:13">
      <c r="B149" s="7"/>
      <c r="C149" s="7"/>
      <c r="D149" s="7"/>
      <c r="E149" s="7"/>
      <c r="F149" s="7"/>
      <c r="G149" s="7"/>
      <c r="H149" s="7"/>
      <c r="I149" s="7"/>
      <c r="J149" s="7"/>
      <c r="K149" s="7"/>
      <c r="L149" s="7"/>
      <c r="M149" s="7"/>
    </row>
    <row r="150" spans="2:13">
      <c r="B150" s="7"/>
      <c r="C150" s="7"/>
      <c r="D150" s="7"/>
      <c r="E150" s="7"/>
      <c r="F150" s="7"/>
      <c r="G150" s="7"/>
      <c r="H150" s="7"/>
      <c r="I150" s="7"/>
      <c r="J150" s="7"/>
      <c r="K150" s="7"/>
      <c r="L150" s="7"/>
      <c r="M150" s="7"/>
    </row>
    <row r="151" spans="2:13">
      <c r="B151" s="7"/>
      <c r="C151" s="7"/>
      <c r="D151" s="7"/>
      <c r="E151" s="7"/>
      <c r="F151" s="7"/>
      <c r="G151" s="7"/>
      <c r="H151" s="7"/>
      <c r="I151" s="7"/>
      <c r="J151" s="7"/>
      <c r="K151" s="7"/>
      <c r="L151" s="7"/>
      <c r="M151" s="7"/>
    </row>
    <row r="152" spans="2:13">
      <c r="B152" s="7"/>
      <c r="C152" s="7"/>
      <c r="D152" s="7"/>
      <c r="E152" s="7"/>
      <c r="F152" s="7"/>
      <c r="G152" s="7"/>
      <c r="H152" s="7"/>
      <c r="I152" s="7"/>
      <c r="J152" s="7"/>
      <c r="K152" s="7"/>
      <c r="L152" s="7"/>
      <c r="M152" s="7"/>
    </row>
    <row r="153" spans="2:13">
      <c r="B153" s="7"/>
      <c r="C153" s="7"/>
      <c r="D153" s="7"/>
      <c r="E153" s="7"/>
      <c r="F153" s="7"/>
      <c r="G153" s="7"/>
      <c r="H153" s="7"/>
      <c r="I153" s="7"/>
      <c r="J153" s="7"/>
      <c r="K153" s="7"/>
      <c r="L153" s="7"/>
      <c r="M153" s="7"/>
    </row>
    <row r="154" spans="2:13">
      <c r="B154" s="7"/>
      <c r="C154" s="7"/>
      <c r="D154" s="7"/>
      <c r="E154" s="7"/>
      <c r="F154" s="7"/>
      <c r="G154" s="7"/>
      <c r="H154" s="7"/>
      <c r="I154" s="7"/>
      <c r="J154" s="7"/>
      <c r="K154" s="7"/>
      <c r="L154" s="7"/>
      <c r="M154" s="7"/>
    </row>
    <row r="158" spans="2:13" ht="21">
      <c r="B158" s="10" t="s">
        <v>1349</v>
      </c>
      <c r="D158" s="9" t="s">
        <v>122</v>
      </c>
    </row>
    <row r="161" spans="2:13">
      <c r="B161" s="7"/>
      <c r="C161" s="7"/>
      <c r="D161" s="7"/>
      <c r="E161" s="7"/>
      <c r="F161" s="7"/>
      <c r="G161" s="7"/>
      <c r="H161" s="7"/>
      <c r="I161" s="7"/>
      <c r="J161" s="7"/>
      <c r="K161" s="7"/>
      <c r="L161" s="7"/>
      <c r="M161" s="7"/>
    </row>
    <row r="162" spans="2:13">
      <c r="B162" s="7"/>
      <c r="C162" s="7"/>
      <c r="D162" s="7"/>
      <c r="E162" s="7"/>
      <c r="F162" s="7"/>
      <c r="G162" s="7"/>
      <c r="H162" s="7"/>
      <c r="I162" s="7"/>
      <c r="J162" s="7"/>
      <c r="K162" s="7"/>
      <c r="L162" s="7"/>
      <c r="M162" s="7"/>
    </row>
    <row r="163" spans="2:13">
      <c r="B163" s="7"/>
      <c r="C163" s="7"/>
      <c r="D163" s="7"/>
      <c r="E163" s="7"/>
      <c r="F163" s="7"/>
      <c r="G163" s="7"/>
      <c r="H163" s="7"/>
      <c r="I163" s="7"/>
      <c r="J163" s="7"/>
      <c r="K163" s="7"/>
      <c r="L163" s="7"/>
      <c r="M163" s="7"/>
    </row>
    <row r="164" spans="2:13">
      <c r="B164" s="7"/>
      <c r="C164" s="7"/>
      <c r="D164" s="7"/>
      <c r="E164" s="7"/>
      <c r="F164" s="7"/>
      <c r="G164" s="7"/>
      <c r="H164" s="7"/>
      <c r="I164" s="7"/>
      <c r="J164" s="7"/>
      <c r="K164" s="7"/>
      <c r="L164" s="7"/>
      <c r="M164" s="7"/>
    </row>
    <row r="165" spans="2:13">
      <c r="B165" s="7"/>
      <c r="C165" s="7"/>
      <c r="D165" s="7"/>
      <c r="E165" s="7"/>
      <c r="F165" s="7"/>
      <c r="G165" s="7"/>
      <c r="H165" s="7"/>
      <c r="I165" s="7"/>
      <c r="J165" s="7"/>
      <c r="K165" s="7"/>
      <c r="L165" s="7"/>
      <c r="M165" s="7"/>
    </row>
    <row r="166" spans="2:13">
      <c r="B166" s="7"/>
      <c r="C166" s="7"/>
      <c r="D166" s="7"/>
      <c r="E166" s="7"/>
      <c r="F166" s="7"/>
      <c r="G166" s="7"/>
      <c r="H166" s="7"/>
      <c r="I166" s="7"/>
      <c r="J166" s="7"/>
      <c r="K166" s="7"/>
      <c r="L166" s="7"/>
      <c r="M166" s="7"/>
    </row>
    <row r="167" spans="2:13">
      <c r="B167" s="7"/>
      <c r="C167" s="7"/>
      <c r="D167" s="7"/>
      <c r="E167" s="7"/>
      <c r="F167" s="7"/>
      <c r="G167" s="7"/>
      <c r="H167" s="7"/>
      <c r="I167" s="7"/>
      <c r="J167" s="7"/>
      <c r="K167" s="7"/>
      <c r="L167" s="7"/>
      <c r="M167" s="7"/>
    </row>
    <row r="168" spans="2:13">
      <c r="B168" s="7"/>
      <c r="C168" s="7"/>
      <c r="D168" s="7"/>
      <c r="E168" s="7"/>
      <c r="F168" s="7"/>
      <c r="G168" s="7"/>
      <c r="H168" s="7"/>
      <c r="I168" s="7"/>
      <c r="J168" s="7"/>
      <c r="K168" s="7"/>
      <c r="L168" s="7"/>
      <c r="M168" s="7"/>
    </row>
    <row r="169" spans="2:13">
      <c r="B169" s="7"/>
      <c r="C169" s="7"/>
      <c r="D169" s="7"/>
      <c r="E169" s="7"/>
      <c r="F169" s="7"/>
      <c r="G169" s="7"/>
      <c r="H169" s="7"/>
      <c r="I169" s="7"/>
      <c r="J169" s="7"/>
      <c r="K169" s="7"/>
      <c r="L169" s="7"/>
      <c r="M169" s="7"/>
    </row>
    <row r="170" spans="2:13">
      <c r="B170" s="7"/>
      <c r="C170" s="7"/>
      <c r="D170" s="7"/>
      <c r="E170" s="7"/>
      <c r="F170" s="7"/>
      <c r="G170" s="7"/>
      <c r="H170" s="7"/>
      <c r="I170" s="7"/>
      <c r="J170" s="7"/>
      <c r="K170" s="7"/>
      <c r="L170" s="7"/>
      <c r="M170" s="7"/>
    </row>
    <row r="171" spans="2:13">
      <c r="B171" s="7"/>
      <c r="C171" s="7"/>
      <c r="D171" s="7"/>
      <c r="E171" s="7"/>
      <c r="F171" s="7"/>
      <c r="G171" s="7"/>
      <c r="H171" s="7"/>
      <c r="I171" s="7"/>
      <c r="J171" s="7"/>
      <c r="K171" s="7"/>
      <c r="L171" s="7"/>
      <c r="M171" s="7"/>
    </row>
    <row r="172" spans="2:13">
      <c r="B172" s="7"/>
      <c r="C172" s="7"/>
      <c r="D172" s="7"/>
      <c r="E172" s="7"/>
      <c r="F172" s="7"/>
      <c r="G172" s="7"/>
      <c r="H172" s="7"/>
      <c r="I172" s="7"/>
      <c r="J172" s="7"/>
      <c r="K172" s="7"/>
      <c r="L172" s="7"/>
      <c r="M172" s="7"/>
    </row>
    <row r="173" spans="2:13">
      <c r="B173" s="7"/>
      <c r="C173" s="7"/>
      <c r="D173" s="7"/>
      <c r="E173" s="7"/>
      <c r="F173" s="7"/>
      <c r="G173" s="7"/>
      <c r="H173" s="7"/>
      <c r="I173" s="7"/>
      <c r="J173" s="7"/>
      <c r="K173" s="7"/>
      <c r="L173" s="7"/>
      <c r="M173" s="7"/>
    </row>
    <row r="174" spans="2:13">
      <c r="B174" s="7"/>
      <c r="C174" s="7"/>
      <c r="D174" s="7"/>
      <c r="E174" s="7"/>
      <c r="F174" s="7"/>
      <c r="G174" s="7"/>
      <c r="H174" s="7"/>
      <c r="I174" s="7"/>
      <c r="J174" s="7"/>
      <c r="K174" s="7"/>
      <c r="L174" s="7"/>
      <c r="M174" s="7"/>
    </row>
    <row r="175" spans="2:13">
      <c r="B175" s="7"/>
      <c r="C175" s="7"/>
      <c r="D175" s="7"/>
      <c r="E175" s="7"/>
      <c r="F175" s="7"/>
      <c r="G175" s="7"/>
      <c r="H175" s="7"/>
      <c r="I175" s="7"/>
      <c r="J175" s="7"/>
      <c r="K175" s="7"/>
      <c r="L175" s="7"/>
      <c r="M175" s="7"/>
    </row>
    <row r="176" spans="2:13">
      <c r="B176" s="7"/>
      <c r="C176" s="7"/>
      <c r="D176" s="7"/>
      <c r="E176" s="7"/>
      <c r="F176" s="7"/>
      <c r="G176" s="7"/>
      <c r="H176" s="7"/>
      <c r="I176" s="7"/>
      <c r="J176" s="7"/>
      <c r="K176" s="7"/>
      <c r="L176" s="7"/>
      <c r="M176" s="7"/>
    </row>
    <row r="177" spans="2:13">
      <c r="B177" s="7"/>
      <c r="C177" s="7"/>
      <c r="D177" s="7"/>
      <c r="E177" s="7"/>
      <c r="F177" s="7"/>
      <c r="G177" s="7"/>
      <c r="H177" s="7"/>
      <c r="I177" s="7"/>
      <c r="J177" s="7"/>
      <c r="K177" s="7"/>
      <c r="L177" s="7"/>
      <c r="M177" s="7"/>
    </row>
    <row r="178" spans="2:13">
      <c r="B178" s="7"/>
      <c r="C178" s="7"/>
      <c r="D178" s="7"/>
      <c r="E178" s="7"/>
      <c r="F178" s="7"/>
      <c r="G178" s="7"/>
      <c r="H178" s="7"/>
      <c r="I178" s="7"/>
      <c r="J178" s="7"/>
      <c r="K178" s="7"/>
      <c r="L178" s="7"/>
      <c r="M178" s="7"/>
    </row>
    <row r="179" spans="2:13">
      <c r="B179" s="7"/>
      <c r="C179" s="7"/>
      <c r="D179" s="7"/>
      <c r="E179" s="7"/>
      <c r="F179" s="7"/>
      <c r="G179" s="7"/>
      <c r="H179" s="7"/>
      <c r="I179" s="7"/>
      <c r="J179" s="7"/>
      <c r="K179" s="7"/>
      <c r="L179" s="7"/>
      <c r="M179" s="7"/>
    </row>
    <row r="180" spans="2:13">
      <c r="B180" s="7"/>
      <c r="C180" s="7"/>
      <c r="D180" s="7"/>
      <c r="E180" s="7"/>
      <c r="F180" s="7"/>
      <c r="G180" s="7"/>
      <c r="H180" s="7"/>
      <c r="I180" s="7"/>
      <c r="J180" s="7"/>
      <c r="K180" s="7"/>
      <c r="L180" s="7"/>
      <c r="M180" s="7"/>
    </row>
    <row r="181" spans="2:13">
      <c r="B181" s="7"/>
      <c r="C181" s="7"/>
      <c r="D181" s="7"/>
      <c r="E181" s="7"/>
      <c r="F181" s="7"/>
      <c r="G181" s="7"/>
      <c r="H181" s="7"/>
      <c r="I181" s="7"/>
      <c r="J181" s="7"/>
      <c r="K181" s="7"/>
      <c r="L181" s="7"/>
      <c r="M181" s="7"/>
    </row>
    <row r="182" spans="2:13">
      <c r="B182" s="7"/>
      <c r="C182" s="7"/>
      <c r="D182" s="7"/>
      <c r="E182" s="7"/>
      <c r="F182" s="7"/>
      <c r="G182" s="7"/>
      <c r="H182" s="7"/>
      <c r="I182" s="7"/>
      <c r="J182" s="7"/>
      <c r="K182" s="7"/>
      <c r="L182" s="7"/>
      <c r="M182" s="7"/>
    </row>
    <row r="183" spans="2:13">
      <c r="B183" s="7"/>
      <c r="C183" s="7"/>
      <c r="D183" s="7"/>
      <c r="E183" s="7"/>
      <c r="F183" s="7"/>
      <c r="G183" s="7"/>
      <c r="H183" s="7"/>
      <c r="I183" s="7"/>
      <c r="J183" s="7"/>
      <c r="K183" s="7"/>
      <c r="L183" s="7"/>
      <c r="M183" s="7"/>
    </row>
    <row r="184" spans="2:13">
      <c r="B184" s="7"/>
      <c r="C184" s="7"/>
      <c r="D184" s="7"/>
      <c r="E184" s="7"/>
      <c r="F184" s="7"/>
      <c r="G184" s="7"/>
      <c r="H184" s="7"/>
      <c r="I184" s="7"/>
      <c r="J184" s="7"/>
      <c r="K184" s="7"/>
      <c r="L184" s="7"/>
      <c r="M184" s="7"/>
    </row>
    <row r="185" spans="2:13">
      <c r="B185" s="7"/>
      <c r="C185" s="7"/>
      <c r="D185" s="7"/>
      <c r="E185" s="7"/>
      <c r="F185" s="7"/>
      <c r="G185" s="7"/>
      <c r="H185" s="7"/>
      <c r="I185" s="7"/>
      <c r="J185" s="7"/>
      <c r="K185" s="7"/>
      <c r="L185" s="7"/>
      <c r="M185" s="7"/>
    </row>
    <row r="186" spans="2:13">
      <c r="B186" s="7"/>
      <c r="C186" s="7"/>
      <c r="D186" s="7"/>
      <c r="E186" s="7"/>
      <c r="F186" s="7"/>
      <c r="G186" s="7"/>
      <c r="H186" s="7"/>
      <c r="I186" s="7"/>
      <c r="J186" s="7"/>
      <c r="K186" s="7"/>
      <c r="L186" s="7"/>
      <c r="M186" s="7"/>
    </row>
    <row r="187" spans="2:13">
      <c r="B187" s="7"/>
      <c r="C187" s="7"/>
      <c r="D187" s="7"/>
      <c r="E187" s="7"/>
      <c r="F187" s="7"/>
      <c r="G187" s="7"/>
      <c r="H187" s="7"/>
      <c r="I187" s="7"/>
      <c r="J187" s="7"/>
      <c r="K187" s="7"/>
      <c r="L187" s="7"/>
      <c r="M187" s="7"/>
    </row>
    <row r="188" spans="2:13">
      <c r="B188" s="7"/>
      <c r="C188" s="7"/>
      <c r="D188" s="7"/>
      <c r="E188" s="7"/>
      <c r="F188" s="7"/>
      <c r="G188" s="7"/>
      <c r="H188" s="7"/>
      <c r="I188" s="7"/>
      <c r="J188" s="7"/>
      <c r="K188" s="7"/>
      <c r="L188" s="7"/>
      <c r="M188" s="7"/>
    </row>
    <row r="189" spans="2:13">
      <c r="B189" s="7"/>
      <c r="C189" s="7"/>
      <c r="D189" s="7"/>
      <c r="E189" s="7"/>
      <c r="F189" s="7"/>
      <c r="G189" s="7"/>
      <c r="H189" s="7"/>
      <c r="I189" s="7"/>
      <c r="J189" s="7"/>
      <c r="K189" s="7"/>
      <c r="L189" s="7"/>
      <c r="M189" s="7"/>
    </row>
    <row r="190" spans="2:13">
      <c r="B190" s="7"/>
      <c r="C190" s="7"/>
      <c r="D190" s="7"/>
      <c r="E190" s="7"/>
      <c r="F190" s="7"/>
      <c r="G190" s="7"/>
      <c r="H190" s="7"/>
      <c r="I190" s="7"/>
      <c r="J190" s="7"/>
      <c r="K190" s="7"/>
      <c r="L190" s="7"/>
      <c r="M190" s="7"/>
    </row>
    <row r="194" spans="2:40">
      <c r="B194" s="34" t="s">
        <v>817</v>
      </c>
      <c r="C194" s="34"/>
      <c r="D194" s="34"/>
      <c r="E194" s="34"/>
      <c r="F194" s="34"/>
      <c r="G194" s="34"/>
      <c r="H194" s="34"/>
      <c r="I194" s="34"/>
      <c r="J194" s="34"/>
      <c r="K194" s="34"/>
      <c r="L194" s="34"/>
      <c r="M194" s="34"/>
      <c r="N194" s="34"/>
      <c r="O194" s="34"/>
      <c r="P194" s="34"/>
      <c r="Q194" s="34"/>
      <c r="R194" s="34"/>
      <c r="S194" s="34"/>
      <c r="T194" s="34"/>
      <c r="U194" s="34"/>
      <c r="V194" s="34"/>
      <c r="W194" s="34"/>
      <c r="X194" s="34"/>
      <c r="Y194" s="34"/>
      <c r="Z194" s="48"/>
      <c r="AA194" s="48"/>
      <c r="AB194" s="48"/>
      <c r="AC194" s="48"/>
      <c r="AD194" s="48"/>
      <c r="AE194" s="48"/>
      <c r="AF194" s="48"/>
      <c r="AG194" s="48"/>
      <c r="AH194" s="48"/>
      <c r="AI194" s="48"/>
      <c r="AJ194" s="48"/>
      <c r="AK194" s="48"/>
      <c r="AL194" s="48"/>
      <c r="AM194" s="48"/>
      <c r="AN194" s="48"/>
    </row>
    <row r="195" spans="2:40">
      <c r="B195" s="47"/>
      <c r="C195" s="47"/>
      <c r="D195" s="47"/>
      <c r="E195" s="47"/>
      <c r="F195" s="47"/>
      <c r="G195" s="47"/>
      <c r="H195" s="47"/>
      <c r="I195" s="47"/>
      <c r="J195" s="47"/>
      <c r="K195" s="47"/>
      <c r="L195" s="47"/>
      <c r="M195" s="47"/>
      <c r="N195" s="47"/>
      <c r="O195" s="47"/>
      <c r="P195" s="47"/>
      <c r="Q195" s="47"/>
      <c r="R195" s="47"/>
      <c r="S195" s="47"/>
      <c r="T195" s="47"/>
      <c r="U195" s="47"/>
      <c r="V195" s="47"/>
      <c r="W195" s="47"/>
      <c r="X195" s="47"/>
      <c r="Y195" s="47"/>
    </row>
    <row r="196" spans="2:40">
      <c r="B196" s="34" t="s">
        <v>818</v>
      </c>
      <c r="C196" s="34"/>
      <c r="D196" s="34"/>
      <c r="E196" s="34"/>
      <c r="F196" s="34"/>
      <c r="G196" s="34"/>
      <c r="H196" s="34"/>
      <c r="I196" s="34"/>
      <c r="J196" s="34"/>
      <c r="K196" s="34"/>
      <c r="L196" s="34"/>
      <c r="M196" s="34"/>
      <c r="N196" s="34"/>
      <c r="O196" s="34"/>
      <c r="P196" s="39"/>
      <c r="Q196" s="39"/>
      <c r="R196" s="39"/>
      <c r="S196" s="39"/>
      <c r="T196" s="39"/>
      <c r="U196" s="39"/>
      <c r="V196" s="39"/>
      <c r="W196" s="39"/>
      <c r="X196" s="39"/>
      <c r="Y196" s="39"/>
    </row>
  </sheetData>
  <pageMargins left="0.7" right="0.7" top="0.75" bottom="0.75" header="0.3" footer="0.3"/>
  <pageSetup paperSize="9" orientation="portrait" verticalDpi="0"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FCB8DD-6220-470F-A378-584EAAB5CA15}">
  <sheetPr>
    <tabColor theme="3" tint="0.89999084444715716"/>
  </sheetPr>
  <dimension ref="B2:S287"/>
  <sheetViews>
    <sheetView topLeftCell="A249" zoomScale="70" zoomScaleNormal="70" workbookViewId="0">
      <selection activeCell="X258" sqref="X258"/>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9" ht="21">
      <c r="B2" s="10" t="s">
        <v>1350</v>
      </c>
      <c r="D2" s="9" t="s">
        <v>72</v>
      </c>
    </row>
    <row r="5" spans="2:19">
      <c r="B5" s="7"/>
      <c r="C5" s="7"/>
      <c r="D5" s="7"/>
      <c r="E5" s="7"/>
      <c r="F5" s="7"/>
      <c r="G5" s="7"/>
      <c r="H5" s="7"/>
      <c r="I5" s="7"/>
      <c r="J5" s="7"/>
      <c r="K5" s="7"/>
      <c r="L5" s="7"/>
      <c r="M5" s="7"/>
      <c r="N5" s="7"/>
      <c r="O5" s="7"/>
      <c r="P5" s="7"/>
      <c r="Q5" s="7"/>
      <c r="R5" s="7"/>
      <c r="S5" s="7"/>
    </row>
    <row r="6" spans="2:19">
      <c r="B6" s="7"/>
      <c r="C6" s="7"/>
      <c r="D6" s="7"/>
      <c r="E6" s="7"/>
      <c r="F6" s="7"/>
      <c r="G6" s="7"/>
      <c r="H6" s="7"/>
      <c r="I6" s="7"/>
      <c r="J6" s="7"/>
      <c r="K6" s="7"/>
      <c r="L6" s="7"/>
      <c r="M6" s="7"/>
      <c r="N6" s="7"/>
      <c r="O6" s="7"/>
      <c r="P6" s="7"/>
      <c r="Q6" s="7"/>
      <c r="R6" s="7"/>
      <c r="S6" s="7"/>
    </row>
    <row r="7" spans="2:19">
      <c r="B7" s="7"/>
      <c r="C7" s="7"/>
      <c r="D7" s="7"/>
      <c r="E7" s="7"/>
      <c r="F7" s="7"/>
      <c r="G7" s="7"/>
      <c r="H7" s="7"/>
      <c r="I7" s="7"/>
      <c r="J7" s="7"/>
      <c r="K7" s="7"/>
      <c r="L7" s="7"/>
      <c r="M7" s="7"/>
      <c r="N7" s="7"/>
      <c r="O7" s="7"/>
      <c r="P7" s="7"/>
      <c r="Q7" s="7"/>
      <c r="R7" s="7"/>
      <c r="S7" s="7"/>
    </row>
    <row r="8" spans="2:19">
      <c r="B8" s="7"/>
      <c r="C8" s="7"/>
      <c r="D8" s="7"/>
      <c r="E8" s="7"/>
      <c r="F8" s="7"/>
      <c r="G8" s="7"/>
      <c r="H8" s="7"/>
      <c r="I8" s="7"/>
      <c r="J8" s="7"/>
      <c r="K8" s="7"/>
      <c r="L8" s="7"/>
      <c r="M8" s="7"/>
      <c r="N8" s="7"/>
      <c r="O8" s="7"/>
      <c r="P8" s="7"/>
      <c r="Q8" s="7"/>
      <c r="R8" s="7"/>
      <c r="S8" s="7"/>
    </row>
    <row r="9" spans="2:19">
      <c r="B9" s="7"/>
      <c r="C9" s="7"/>
      <c r="D9" s="7"/>
      <c r="E9" s="7"/>
      <c r="F9" s="7"/>
      <c r="G9" s="7"/>
      <c r="H9" s="7"/>
      <c r="I9" s="7"/>
      <c r="J9" s="7"/>
      <c r="K9" s="7"/>
      <c r="L9" s="7"/>
      <c r="M9" s="7"/>
      <c r="N9" s="7"/>
      <c r="O9" s="7"/>
      <c r="P9" s="7"/>
      <c r="Q9" s="7"/>
      <c r="R9" s="7"/>
      <c r="S9" s="7"/>
    </row>
    <row r="10" spans="2:19">
      <c r="B10" s="7"/>
      <c r="C10" s="7"/>
      <c r="D10" s="7"/>
      <c r="E10" s="7"/>
      <c r="F10" s="7"/>
      <c r="G10" s="7"/>
      <c r="H10" s="7"/>
      <c r="I10" s="7"/>
      <c r="J10" s="7"/>
      <c r="K10" s="7"/>
      <c r="L10" s="7"/>
      <c r="M10" s="7"/>
      <c r="N10" s="7"/>
      <c r="O10" s="7"/>
      <c r="P10" s="7"/>
      <c r="Q10" s="7"/>
      <c r="R10" s="7"/>
      <c r="S10" s="7"/>
    </row>
    <row r="11" spans="2:19">
      <c r="B11" s="7"/>
      <c r="C11" s="7"/>
      <c r="D11" s="7"/>
      <c r="E11" s="7"/>
      <c r="F11" s="7"/>
      <c r="G11" s="7"/>
      <c r="H11" s="7"/>
      <c r="I11" s="7"/>
      <c r="J11" s="7"/>
      <c r="K11" s="7"/>
      <c r="L11" s="7"/>
      <c r="M11" s="7"/>
      <c r="N11" s="7"/>
      <c r="O11" s="7"/>
      <c r="P11" s="7"/>
      <c r="Q11" s="7"/>
      <c r="R11" s="7"/>
      <c r="S11" s="7"/>
    </row>
    <row r="12" spans="2:19">
      <c r="B12" s="7"/>
      <c r="C12" s="7"/>
      <c r="D12" s="7"/>
      <c r="E12" s="7"/>
      <c r="F12" s="7"/>
      <c r="G12" s="7"/>
      <c r="H12" s="7"/>
      <c r="I12" s="7"/>
      <c r="J12" s="7"/>
      <c r="K12" s="7"/>
      <c r="L12" s="7"/>
      <c r="M12" s="7"/>
      <c r="N12" s="7"/>
      <c r="O12" s="7"/>
      <c r="P12" s="7"/>
      <c r="Q12" s="7"/>
      <c r="R12" s="7"/>
      <c r="S12" s="7"/>
    </row>
    <row r="13" spans="2:19">
      <c r="B13" s="7"/>
      <c r="C13" s="7"/>
      <c r="D13" s="7"/>
      <c r="E13" s="7"/>
      <c r="F13" s="7"/>
      <c r="G13" s="7"/>
      <c r="H13" s="7"/>
      <c r="I13" s="7"/>
      <c r="J13" s="7"/>
      <c r="K13" s="7"/>
      <c r="L13" s="7"/>
      <c r="M13" s="7"/>
      <c r="N13" s="7"/>
      <c r="O13" s="7"/>
      <c r="P13" s="7"/>
      <c r="Q13" s="7"/>
      <c r="R13" s="7"/>
      <c r="S13" s="7"/>
    </row>
    <row r="14" spans="2:19">
      <c r="B14" s="7"/>
      <c r="C14" s="7"/>
      <c r="D14" s="7"/>
      <c r="E14" s="7"/>
      <c r="F14" s="7"/>
      <c r="G14" s="7"/>
      <c r="H14" s="7"/>
      <c r="I14" s="7"/>
      <c r="J14" s="7"/>
      <c r="K14" s="7"/>
      <c r="L14" s="7"/>
      <c r="M14" s="7"/>
      <c r="N14" s="7"/>
      <c r="O14" s="7"/>
      <c r="P14" s="7"/>
      <c r="Q14" s="7"/>
      <c r="R14" s="7"/>
      <c r="S14" s="7"/>
    </row>
    <row r="15" spans="2:19">
      <c r="B15" s="7"/>
      <c r="C15" s="7"/>
      <c r="D15" s="7"/>
      <c r="E15" s="7"/>
      <c r="F15" s="7"/>
      <c r="G15" s="7"/>
      <c r="H15" s="7"/>
      <c r="I15" s="7"/>
      <c r="J15" s="7"/>
      <c r="K15" s="7"/>
      <c r="L15" s="7"/>
      <c r="M15" s="7"/>
      <c r="N15" s="7"/>
      <c r="O15" s="7"/>
      <c r="P15" s="7"/>
      <c r="Q15" s="7"/>
      <c r="R15" s="7"/>
      <c r="S15" s="7"/>
    </row>
    <row r="16" spans="2:19">
      <c r="B16" s="7"/>
      <c r="C16" s="7"/>
      <c r="D16" s="7"/>
      <c r="E16" s="7"/>
      <c r="F16" s="7"/>
      <c r="G16" s="7"/>
      <c r="H16" s="7"/>
      <c r="I16" s="7"/>
      <c r="J16" s="7"/>
      <c r="K16" s="7"/>
      <c r="L16" s="7"/>
      <c r="M16" s="7"/>
      <c r="N16" s="7"/>
      <c r="O16" s="7"/>
      <c r="P16" s="7"/>
      <c r="Q16" s="7"/>
      <c r="R16" s="7"/>
      <c r="S16" s="7"/>
    </row>
    <row r="17" spans="2:19">
      <c r="B17" s="7"/>
      <c r="C17" s="7"/>
      <c r="D17" s="7"/>
      <c r="E17" s="7"/>
      <c r="F17" s="7"/>
      <c r="G17" s="7"/>
      <c r="H17" s="7"/>
      <c r="I17" s="7"/>
      <c r="J17" s="7"/>
      <c r="K17" s="7"/>
      <c r="L17" s="7"/>
      <c r="M17" s="7"/>
      <c r="N17" s="7"/>
      <c r="O17" s="7"/>
      <c r="P17" s="7"/>
      <c r="Q17" s="7"/>
      <c r="R17" s="7"/>
      <c r="S17" s="7"/>
    </row>
    <row r="18" spans="2:19">
      <c r="B18" s="7"/>
      <c r="C18" s="7"/>
      <c r="D18" s="7"/>
      <c r="E18" s="7"/>
      <c r="F18" s="7"/>
      <c r="G18" s="7"/>
      <c r="H18" s="7"/>
      <c r="I18" s="7"/>
      <c r="J18" s="7"/>
      <c r="K18" s="7"/>
      <c r="L18" s="7"/>
      <c r="M18" s="7"/>
      <c r="N18" s="7"/>
      <c r="O18" s="7"/>
      <c r="P18" s="7"/>
      <c r="Q18" s="7"/>
      <c r="R18" s="7"/>
      <c r="S18" s="7"/>
    </row>
    <row r="19" spans="2:19">
      <c r="B19" s="7"/>
      <c r="C19" s="7"/>
      <c r="D19" s="7"/>
      <c r="E19" s="7"/>
      <c r="F19" s="7"/>
      <c r="G19" s="7"/>
      <c r="H19" s="7"/>
      <c r="I19" s="7"/>
      <c r="J19" s="7"/>
      <c r="K19" s="7"/>
      <c r="L19" s="7"/>
      <c r="M19" s="7"/>
      <c r="N19" s="7"/>
      <c r="O19" s="7"/>
      <c r="P19" s="7"/>
      <c r="Q19" s="7"/>
      <c r="R19" s="7"/>
      <c r="S19" s="7"/>
    </row>
    <row r="20" spans="2:19">
      <c r="B20" s="7"/>
      <c r="C20" s="7"/>
      <c r="D20" s="7"/>
      <c r="E20" s="7"/>
      <c r="F20" s="7"/>
      <c r="G20" s="7"/>
      <c r="H20" s="7"/>
      <c r="I20" s="7"/>
      <c r="J20" s="7"/>
      <c r="K20" s="7"/>
      <c r="L20" s="7"/>
      <c r="M20" s="7"/>
      <c r="N20" s="7"/>
      <c r="O20" s="7"/>
      <c r="P20" s="7"/>
      <c r="Q20" s="7"/>
      <c r="R20" s="7"/>
      <c r="S20" s="7"/>
    </row>
    <row r="21" spans="2:19">
      <c r="B21" s="7"/>
      <c r="C21" s="7"/>
      <c r="D21" s="7"/>
      <c r="E21" s="7"/>
      <c r="F21" s="7"/>
      <c r="G21" s="7"/>
      <c r="H21" s="7"/>
      <c r="I21" s="7"/>
      <c r="J21" s="7"/>
      <c r="K21" s="7"/>
      <c r="L21" s="7"/>
      <c r="M21" s="7"/>
      <c r="N21" s="7"/>
      <c r="O21" s="7"/>
      <c r="P21" s="7"/>
      <c r="Q21" s="7"/>
      <c r="R21" s="7"/>
      <c r="S21" s="7"/>
    </row>
    <row r="22" spans="2:19">
      <c r="B22" s="7"/>
      <c r="C22" s="7"/>
      <c r="D22" s="7"/>
      <c r="E22" s="7"/>
      <c r="F22" s="7"/>
      <c r="G22" s="7"/>
      <c r="H22" s="7"/>
      <c r="I22" s="7"/>
      <c r="J22" s="7"/>
      <c r="K22" s="7"/>
      <c r="L22" s="7"/>
      <c r="M22" s="7"/>
      <c r="N22" s="7"/>
      <c r="O22" s="7"/>
      <c r="P22" s="7"/>
      <c r="Q22" s="7"/>
      <c r="R22" s="7"/>
      <c r="S22" s="7"/>
    </row>
    <row r="23" spans="2:19">
      <c r="B23" s="7"/>
      <c r="C23" s="7"/>
      <c r="D23" s="7"/>
      <c r="E23" s="7"/>
      <c r="F23" s="7"/>
      <c r="G23" s="7"/>
      <c r="H23" s="7"/>
      <c r="I23" s="7"/>
      <c r="J23" s="7"/>
      <c r="K23" s="7"/>
      <c r="L23" s="7"/>
      <c r="M23" s="7"/>
      <c r="N23" s="7"/>
      <c r="O23" s="7"/>
      <c r="P23" s="7"/>
      <c r="Q23" s="7"/>
      <c r="R23" s="7"/>
      <c r="S23" s="7"/>
    </row>
    <row r="24" spans="2:19">
      <c r="B24" s="7"/>
      <c r="C24" s="7"/>
      <c r="D24" s="7"/>
      <c r="E24" s="7"/>
      <c r="F24" s="7"/>
      <c r="G24" s="7"/>
      <c r="H24" s="7"/>
      <c r="I24" s="7"/>
      <c r="J24" s="7"/>
      <c r="K24" s="7"/>
      <c r="L24" s="7"/>
      <c r="M24" s="7"/>
      <c r="N24" s="7"/>
      <c r="O24" s="7"/>
      <c r="P24" s="7"/>
      <c r="Q24" s="7"/>
      <c r="R24" s="7"/>
      <c r="S24" s="7"/>
    </row>
    <row r="25" spans="2:19">
      <c r="B25" s="7"/>
      <c r="C25" s="7"/>
      <c r="D25" s="7"/>
      <c r="E25" s="7"/>
      <c r="F25" s="7"/>
      <c r="G25" s="7"/>
      <c r="H25" s="7"/>
      <c r="I25" s="7"/>
      <c r="J25" s="7"/>
      <c r="K25" s="7"/>
      <c r="L25" s="7"/>
      <c r="M25" s="7"/>
      <c r="N25" s="7"/>
      <c r="O25" s="7"/>
      <c r="P25" s="7"/>
      <c r="Q25" s="7"/>
      <c r="R25" s="7"/>
      <c r="S25" s="7"/>
    </row>
    <row r="26" spans="2:19">
      <c r="B26" s="7"/>
      <c r="C26" s="7"/>
      <c r="D26" s="7"/>
      <c r="E26" s="7"/>
      <c r="F26" s="7"/>
      <c r="G26" s="7"/>
      <c r="H26" s="7"/>
      <c r="I26" s="7"/>
      <c r="J26" s="7"/>
      <c r="K26" s="7"/>
      <c r="L26" s="7"/>
      <c r="M26" s="7"/>
      <c r="N26" s="7"/>
      <c r="O26" s="7"/>
      <c r="P26" s="7"/>
      <c r="Q26" s="7"/>
      <c r="R26" s="7"/>
      <c r="S26" s="7"/>
    </row>
    <row r="27" spans="2:19">
      <c r="B27" s="7"/>
      <c r="C27" s="7"/>
      <c r="D27" s="7"/>
      <c r="E27" s="7"/>
      <c r="F27" s="7"/>
      <c r="G27" s="7"/>
      <c r="H27" s="7"/>
      <c r="I27" s="7"/>
      <c r="J27" s="7"/>
      <c r="K27" s="7"/>
      <c r="L27" s="7"/>
      <c r="M27" s="7"/>
      <c r="N27" s="7"/>
      <c r="O27" s="7"/>
      <c r="P27" s="7"/>
      <c r="Q27" s="7"/>
      <c r="R27" s="7"/>
      <c r="S27" s="7"/>
    </row>
    <row r="28" spans="2:19">
      <c r="B28" s="7"/>
      <c r="C28" s="7"/>
      <c r="D28" s="7"/>
      <c r="E28" s="7"/>
      <c r="F28" s="7"/>
      <c r="G28" s="7"/>
      <c r="H28" s="7"/>
      <c r="I28" s="7"/>
      <c r="J28" s="7"/>
      <c r="K28" s="7"/>
      <c r="L28" s="7"/>
      <c r="M28" s="7"/>
      <c r="N28" s="7"/>
      <c r="O28" s="7"/>
      <c r="P28" s="7"/>
      <c r="Q28" s="7"/>
      <c r="R28" s="7"/>
      <c r="S28" s="7"/>
    </row>
    <row r="29" spans="2:19">
      <c r="B29" s="7"/>
      <c r="C29" s="7"/>
      <c r="D29" s="7"/>
      <c r="E29" s="7"/>
      <c r="F29" s="7"/>
      <c r="G29" s="7"/>
      <c r="H29" s="7"/>
      <c r="I29" s="7"/>
      <c r="J29" s="7"/>
      <c r="K29" s="7"/>
      <c r="L29" s="7"/>
      <c r="M29" s="7"/>
      <c r="N29" s="7"/>
      <c r="O29" s="7"/>
      <c r="P29" s="7"/>
      <c r="Q29" s="7"/>
      <c r="R29" s="7"/>
      <c r="S29" s="7"/>
    </row>
    <row r="30" spans="2:19">
      <c r="B30" s="7"/>
      <c r="C30" s="7"/>
      <c r="D30" s="7"/>
      <c r="E30" s="7"/>
      <c r="F30" s="7"/>
      <c r="G30" s="7"/>
      <c r="H30" s="7"/>
      <c r="I30" s="7"/>
      <c r="J30" s="7"/>
      <c r="K30" s="7"/>
      <c r="L30" s="7"/>
      <c r="M30" s="7"/>
      <c r="N30" s="7"/>
      <c r="O30" s="7"/>
      <c r="P30" s="7"/>
      <c r="Q30" s="7"/>
      <c r="R30" s="7"/>
      <c r="S30" s="7"/>
    </row>
    <row r="31" spans="2:19">
      <c r="B31" s="7"/>
      <c r="C31" s="7"/>
      <c r="D31" s="7"/>
      <c r="E31" s="7"/>
      <c r="F31" s="7"/>
      <c r="G31" s="7"/>
      <c r="H31" s="7"/>
      <c r="I31" s="7"/>
      <c r="J31" s="7"/>
      <c r="K31" s="7"/>
      <c r="L31" s="7"/>
      <c r="M31" s="7"/>
      <c r="N31" s="7"/>
      <c r="O31" s="7"/>
      <c r="P31" s="7"/>
      <c r="Q31" s="7"/>
      <c r="R31" s="7"/>
      <c r="S31" s="7"/>
    </row>
    <row r="32" spans="2:19">
      <c r="B32" s="7"/>
      <c r="C32" s="7"/>
      <c r="D32" s="7"/>
      <c r="E32" s="7"/>
      <c r="F32" s="7"/>
      <c r="G32" s="7"/>
      <c r="H32" s="7"/>
      <c r="I32" s="7"/>
      <c r="J32" s="7"/>
      <c r="K32" s="7"/>
      <c r="L32" s="7"/>
      <c r="M32" s="7"/>
      <c r="N32" s="7"/>
      <c r="O32" s="7"/>
      <c r="P32" s="7"/>
      <c r="Q32" s="7"/>
      <c r="R32" s="7"/>
      <c r="S32" s="7"/>
    </row>
    <row r="33" spans="2:19">
      <c r="B33" s="7"/>
      <c r="C33" s="7"/>
      <c r="D33" s="7"/>
      <c r="E33" s="7"/>
      <c r="F33" s="7"/>
      <c r="G33" s="7"/>
      <c r="H33" s="7"/>
      <c r="I33" s="7"/>
      <c r="J33" s="7"/>
      <c r="K33" s="7"/>
      <c r="L33" s="7"/>
      <c r="M33" s="7"/>
      <c r="N33" s="7"/>
      <c r="O33" s="7"/>
      <c r="P33" s="7"/>
      <c r="Q33" s="7"/>
      <c r="R33" s="7"/>
      <c r="S33" s="7"/>
    </row>
    <row r="34" spans="2:19">
      <c r="B34" s="7"/>
      <c r="C34" s="7"/>
      <c r="D34" s="7"/>
      <c r="E34" s="7"/>
      <c r="F34" s="7"/>
      <c r="G34" s="7"/>
      <c r="H34" s="7"/>
      <c r="I34" s="7"/>
      <c r="J34" s="7"/>
      <c r="K34" s="7"/>
      <c r="L34" s="7"/>
      <c r="M34" s="7"/>
      <c r="N34" s="7"/>
      <c r="O34" s="7"/>
      <c r="P34" s="7"/>
      <c r="Q34" s="7"/>
      <c r="R34" s="7"/>
      <c r="S34" s="7"/>
    </row>
    <row r="35" spans="2:19">
      <c r="B35" s="7"/>
      <c r="C35" s="7"/>
      <c r="D35" s="7"/>
      <c r="E35" s="7"/>
      <c r="F35" s="7"/>
      <c r="G35" s="7"/>
      <c r="H35" s="7"/>
      <c r="I35" s="7"/>
      <c r="J35" s="7"/>
      <c r="K35" s="7"/>
      <c r="L35" s="7"/>
      <c r="M35" s="7"/>
      <c r="N35" s="7"/>
      <c r="O35" s="7"/>
      <c r="P35" s="7"/>
      <c r="Q35" s="7"/>
      <c r="R35" s="7"/>
      <c r="S35" s="7"/>
    </row>
    <row r="36" spans="2:19">
      <c r="B36" s="7"/>
      <c r="C36" s="7"/>
      <c r="D36" s="7"/>
      <c r="E36" s="7"/>
      <c r="F36" s="7"/>
      <c r="G36" s="7"/>
      <c r="H36" s="7"/>
      <c r="I36" s="7"/>
      <c r="J36" s="7"/>
      <c r="K36" s="7"/>
      <c r="L36" s="7"/>
      <c r="M36" s="7"/>
      <c r="N36" s="7"/>
      <c r="O36" s="7"/>
      <c r="P36" s="7"/>
      <c r="Q36" s="7"/>
      <c r="R36" s="7"/>
      <c r="S36" s="7"/>
    </row>
    <row r="37" spans="2:19">
      <c r="B37" s="7"/>
      <c r="C37" s="7"/>
      <c r="D37" s="7"/>
      <c r="E37" s="7"/>
      <c r="F37" s="7"/>
      <c r="G37" s="7"/>
      <c r="H37" s="7"/>
      <c r="I37" s="7"/>
      <c r="J37" s="7"/>
      <c r="K37" s="7"/>
      <c r="L37" s="7"/>
      <c r="M37" s="7"/>
      <c r="N37" s="7"/>
      <c r="O37" s="7"/>
      <c r="P37" s="7"/>
      <c r="Q37" s="7"/>
      <c r="R37" s="7"/>
      <c r="S37" s="7"/>
    </row>
    <row r="38" spans="2:19">
      <c r="B38" s="7"/>
      <c r="C38" s="7"/>
      <c r="D38" s="7"/>
      <c r="E38" s="7"/>
      <c r="F38" s="7"/>
      <c r="G38" s="7"/>
      <c r="H38" s="7"/>
      <c r="I38" s="7"/>
      <c r="J38" s="7"/>
      <c r="K38" s="7"/>
      <c r="L38" s="7"/>
      <c r="M38" s="7"/>
      <c r="N38" s="7"/>
      <c r="O38" s="7"/>
      <c r="P38" s="7"/>
      <c r="Q38" s="7"/>
      <c r="R38" s="7"/>
      <c r="S38" s="7"/>
    </row>
    <row r="39" spans="2:19">
      <c r="B39" s="7"/>
      <c r="C39" s="7"/>
      <c r="D39" s="7"/>
      <c r="E39" s="7"/>
      <c r="F39" s="7"/>
      <c r="G39" s="7"/>
      <c r="H39" s="7"/>
      <c r="I39" s="7"/>
      <c r="J39" s="7"/>
      <c r="K39" s="7"/>
      <c r="L39" s="7"/>
      <c r="M39" s="7"/>
      <c r="N39" s="7"/>
      <c r="O39" s="7"/>
      <c r="P39" s="7"/>
      <c r="Q39" s="7"/>
      <c r="R39" s="7"/>
      <c r="S39" s="7"/>
    </row>
    <row r="40" spans="2:19">
      <c r="B40" s="7"/>
      <c r="C40" s="7"/>
      <c r="D40" s="7"/>
      <c r="E40" s="7"/>
      <c r="F40" s="7"/>
      <c r="G40" s="7"/>
      <c r="H40" s="7"/>
      <c r="I40" s="7"/>
      <c r="J40" s="7"/>
      <c r="K40" s="7"/>
      <c r="L40" s="7"/>
      <c r="M40" s="7"/>
      <c r="N40" s="7"/>
      <c r="O40" s="7"/>
      <c r="P40" s="7"/>
      <c r="Q40" s="7"/>
      <c r="R40" s="7"/>
      <c r="S40" s="7"/>
    </row>
    <row r="41" spans="2:19">
      <c r="B41" s="7"/>
      <c r="C41" s="7"/>
      <c r="D41" s="7"/>
      <c r="E41" s="7"/>
      <c r="F41" s="7"/>
      <c r="G41" s="7"/>
      <c r="H41" s="7"/>
      <c r="I41" s="7"/>
      <c r="J41" s="7"/>
      <c r="K41" s="7"/>
      <c r="L41" s="7"/>
      <c r="M41" s="7"/>
      <c r="N41" s="7"/>
      <c r="O41" s="7"/>
      <c r="P41" s="7"/>
      <c r="Q41" s="7"/>
      <c r="R41" s="7"/>
      <c r="S41" s="7"/>
    </row>
    <row r="42" spans="2:19">
      <c r="B42" s="7"/>
      <c r="C42" s="7"/>
      <c r="D42" s="7"/>
      <c r="E42" s="7"/>
      <c r="F42" s="7"/>
      <c r="G42" s="7"/>
      <c r="H42" s="7"/>
      <c r="I42" s="7"/>
      <c r="J42" s="7"/>
      <c r="K42" s="7"/>
      <c r="L42" s="7"/>
      <c r="M42" s="7"/>
      <c r="N42" s="7"/>
      <c r="O42" s="7"/>
      <c r="P42" s="7"/>
      <c r="Q42" s="7"/>
      <c r="R42" s="7"/>
      <c r="S42" s="7"/>
    </row>
    <row r="43" spans="2:19">
      <c r="B43" s="7"/>
      <c r="C43" s="7"/>
      <c r="D43" s="7"/>
      <c r="E43" s="7"/>
      <c r="F43" s="7"/>
      <c r="G43" s="7"/>
      <c r="H43" s="7"/>
      <c r="I43" s="7"/>
      <c r="J43" s="7"/>
      <c r="K43" s="7"/>
      <c r="L43" s="7"/>
      <c r="M43" s="7"/>
      <c r="N43" s="7"/>
      <c r="O43" s="7"/>
      <c r="P43" s="7"/>
      <c r="Q43" s="7"/>
      <c r="R43" s="7"/>
      <c r="S43" s="7"/>
    </row>
    <row r="44" spans="2:19">
      <c r="B44" s="7"/>
      <c r="C44" s="7"/>
      <c r="D44" s="7"/>
      <c r="E44" s="7"/>
      <c r="F44" s="7"/>
      <c r="G44" s="7"/>
      <c r="H44" s="7"/>
      <c r="I44" s="7"/>
      <c r="J44" s="7"/>
      <c r="K44" s="7"/>
      <c r="L44" s="7"/>
      <c r="M44" s="7"/>
      <c r="N44" s="7"/>
      <c r="O44" s="7"/>
      <c r="P44" s="7"/>
      <c r="Q44" s="7"/>
      <c r="R44" s="7"/>
      <c r="S44" s="7"/>
    </row>
    <row r="45" spans="2:19">
      <c r="B45" s="7"/>
      <c r="C45" s="7"/>
      <c r="D45" s="7"/>
      <c r="E45" s="7"/>
      <c r="F45" s="7"/>
      <c r="G45" s="7"/>
      <c r="H45" s="7"/>
      <c r="I45" s="7"/>
      <c r="J45" s="7"/>
      <c r="K45" s="7"/>
      <c r="L45" s="7"/>
      <c r="M45" s="7"/>
      <c r="N45" s="7"/>
      <c r="O45" s="7"/>
      <c r="P45" s="7"/>
      <c r="Q45" s="7"/>
      <c r="R45" s="7"/>
      <c r="S45" s="7"/>
    </row>
    <row r="46" spans="2:19">
      <c r="B46" s="7"/>
      <c r="C46" s="7"/>
      <c r="D46" s="7"/>
      <c r="E46" s="7"/>
      <c r="F46" s="7"/>
      <c r="G46" s="7"/>
      <c r="H46" s="7"/>
      <c r="I46" s="7"/>
      <c r="J46" s="7"/>
      <c r="K46" s="7"/>
      <c r="L46" s="7"/>
      <c r="M46" s="7"/>
      <c r="N46" s="7"/>
      <c r="O46" s="7"/>
      <c r="P46" s="7"/>
      <c r="Q46" s="7"/>
      <c r="R46" s="7"/>
      <c r="S46" s="7"/>
    </row>
    <row r="47" spans="2:19">
      <c r="B47" s="7"/>
      <c r="C47" s="7"/>
      <c r="D47" s="7"/>
      <c r="E47" s="7"/>
      <c r="F47" s="7"/>
      <c r="G47" s="7"/>
      <c r="H47" s="7"/>
      <c r="I47" s="7"/>
      <c r="J47" s="7"/>
      <c r="K47" s="7"/>
      <c r="L47" s="7"/>
      <c r="M47" s="7"/>
      <c r="N47" s="7"/>
      <c r="O47" s="7"/>
      <c r="P47" s="7"/>
      <c r="Q47" s="7"/>
      <c r="R47" s="7"/>
      <c r="S47" s="7"/>
    </row>
    <row r="48" spans="2:19">
      <c r="B48" s="7"/>
      <c r="C48" s="7"/>
      <c r="D48" s="7"/>
      <c r="E48" s="7"/>
      <c r="F48" s="7"/>
      <c r="G48" s="7"/>
      <c r="H48" s="7"/>
      <c r="I48" s="7"/>
      <c r="J48" s="7"/>
      <c r="K48" s="7"/>
      <c r="L48" s="7"/>
      <c r="M48" s="7"/>
      <c r="N48" s="7"/>
      <c r="O48" s="7"/>
      <c r="P48" s="7"/>
      <c r="Q48" s="7"/>
      <c r="R48" s="7"/>
      <c r="S48" s="7"/>
    </row>
    <row r="49" spans="2:19">
      <c r="B49" s="7"/>
      <c r="C49" s="7"/>
      <c r="D49" s="7"/>
      <c r="E49" s="7"/>
      <c r="F49" s="7"/>
      <c r="G49" s="7"/>
      <c r="H49" s="7"/>
      <c r="I49" s="7"/>
      <c r="J49" s="7"/>
      <c r="K49" s="7"/>
      <c r="L49" s="7"/>
      <c r="M49" s="7"/>
      <c r="N49" s="7"/>
      <c r="O49" s="7"/>
      <c r="P49" s="7"/>
      <c r="Q49" s="7"/>
      <c r="R49" s="7"/>
      <c r="S49" s="7"/>
    </row>
    <row r="50" spans="2:19">
      <c r="B50" s="7"/>
      <c r="C50" s="7"/>
      <c r="D50" s="7"/>
      <c r="E50" s="7"/>
      <c r="F50" s="7"/>
      <c r="G50" s="7"/>
      <c r="H50" s="7"/>
      <c r="I50" s="7"/>
      <c r="J50" s="7"/>
      <c r="K50" s="7"/>
      <c r="L50" s="7"/>
      <c r="M50" s="7"/>
      <c r="N50" s="7"/>
      <c r="O50" s="7"/>
      <c r="P50" s="7"/>
      <c r="Q50" s="7"/>
      <c r="R50" s="7"/>
      <c r="S50" s="7"/>
    </row>
    <row r="51" spans="2:19">
      <c r="B51" s="7"/>
      <c r="C51" s="7"/>
      <c r="D51" s="7"/>
      <c r="E51" s="7"/>
      <c r="F51" s="7"/>
      <c r="G51" s="7"/>
      <c r="H51" s="7"/>
      <c r="I51" s="7"/>
      <c r="J51" s="7"/>
      <c r="K51" s="7"/>
      <c r="L51" s="7"/>
      <c r="M51" s="7"/>
      <c r="N51" s="7"/>
      <c r="O51" s="7"/>
      <c r="P51" s="7"/>
      <c r="Q51" s="7"/>
      <c r="R51" s="7"/>
      <c r="S51" s="7"/>
    </row>
    <row r="52" spans="2:19">
      <c r="B52" s="7"/>
      <c r="C52" s="7"/>
      <c r="D52" s="7"/>
      <c r="E52" s="7"/>
      <c r="F52" s="7"/>
      <c r="G52" s="7"/>
      <c r="H52" s="7"/>
      <c r="I52" s="7"/>
      <c r="J52" s="7"/>
      <c r="K52" s="7"/>
      <c r="L52" s="7"/>
      <c r="M52" s="7"/>
      <c r="N52" s="7"/>
      <c r="O52" s="7"/>
      <c r="P52" s="7"/>
      <c r="Q52" s="7"/>
      <c r="R52" s="7"/>
      <c r="S52" s="7"/>
    </row>
    <row r="55" spans="2:19" ht="21">
      <c r="B55" s="10" t="s">
        <v>1351</v>
      </c>
      <c r="D55" s="9" t="s">
        <v>1352</v>
      </c>
    </row>
    <row r="58" spans="2:19">
      <c r="B58" s="7"/>
      <c r="C58" s="7"/>
      <c r="D58" s="7"/>
      <c r="E58" s="7"/>
      <c r="F58" s="7"/>
      <c r="G58" s="7"/>
      <c r="H58" s="7"/>
      <c r="I58" s="7"/>
      <c r="J58" s="7"/>
      <c r="K58" s="7"/>
      <c r="L58" s="7"/>
      <c r="M58" s="7"/>
      <c r="N58" s="7"/>
      <c r="O58" s="7"/>
      <c r="P58" s="7"/>
      <c r="Q58" s="7"/>
    </row>
    <row r="59" spans="2:19">
      <c r="B59" s="7"/>
      <c r="C59" s="7"/>
      <c r="D59" s="7"/>
      <c r="E59" s="7"/>
      <c r="F59" s="7"/>
      <c r="G59" s="7"/>
      <c r="H59" s="7"/>
      <c r="I59" s="7"/>
      <c r="J59" s="7"/>
      <c r="K59" s="7"/>
      <c r="L59" s="7"/>
      <c r="M59" s="7"/>
      <c r="N59" s="7"/>
      <c r="O59" s="7"/>
      <c r="P59" s="7"/>
      <c r="Q59" s="7"/>
    </row>
    <row r="60" spans="2:19">
      <c r="B60" s="7"/>
      <c r="C60" s="7"/>
      <c r="D60" s="7"/>
      <c r="E60" s="7"/>
      <c r="F60" s="7"/>
      <c r="G60" s="7"/>
      <c r="H60" s="7"/>
      <c r="I60" s="7"/>
      <c r="J60" s="7"/>
      <c r="K60" s="7"/>
      <c r="L60" s="7"/>
      <c r="M60" s="7"/>
      <c r="N60" s="7"/>
      <c r="O60" s="7"/>
      <c r="P60" s="7"/>
      <c r="Q60" s="7"/>
    </row>
    <row r="61" spans="2:19">
      <c r="B61" s="7"/>
      <c r="C61" s="7"/>
      <c r="D61" s="7"/>
      <c r="E61" s="7"/>
      <c r="F61" s="7"/>
      <c r="G61" s="7"/>
      <c r="H61" s="7"/>
      <c r="I61" s="7"/>
      <c r="J61" s="7"/>
      <c r="K61" s="7"/>
      <c r="L61" s="7"/>
      <c r="M61" s="7"/>
      <c r="N61" s="7"/>
      <c r="O61" s="7"/>
      <c r="P61" s="7"/>
      <c r="Q61" s="7"/>
    </row>
    <row r="62" spans="2:19">
      <c r="B62" s="7"/>
      <c r="C62" s="7"/>
      <c r="D62" s="7"/>
      <c r="E62" s="7"/>
      <c r="F62" s="7"/>
      <c r="G62" s="7"/>
      <c r="H62" s="7"/>
      <c r="I62" s="7"/>
      <c r="J62" s="7"/>
      <c r="K62" s="7"/>
      <c r="L62" s="7"/>
      <c r="M62" s="7"/>
      <c r="N62" s="7"/>
      <c r="O62" s="7"/>
      <c r="P62" s="7"/>
      <c r="Q62" s="7"/>
    </row>
    <row r="63" spans="2:19">
      <c r="B63" s="7"/>
      <c r="C63" s="7"/>
      <c r="D63" s="7"/>
      <c r="E63" s="7"/>
      <c r="F63" s="7"/>
      <c r="G63" s="7"/>
      <c r="H63" s="7"/>
      <c r="I63" s="7"/>
      <c r="J63" s="7"/>
      <c r="K63" s="7"/>
      <c r="L63" s="7"/>
      <c r="M63" s="7"/>
      <c r="N63" s="7"/>
      <c r="O63" s="7"/>
      <c r="P63" s="7"/>
      <c r="Q63" s="7"/>
    </row>
    <row r="64" spans="2:19">
      <c r="B64" s="7"/>
      <c r="C64" s="7"/>
      <c r="D64" s="7"/>
      <c r="E64" s="7"/>
      <c r="F64" s="7"/>
      <c r="G64" s="7"/>
      <c r="H64" s="7"/>
      <c r="I64" s="7"/>
      <c r="J64" s="7"/>
      <c r="K64" s="7"/>
      <c r="L64" s="7"/>
      <c r="M64" s="7"/>
      <c r="N64" s="7"/>
      <c r="O64" s="7"/>
      <c r="P64" s="7"/>
      <c r="Q64" s="7"/>
    </row>
    <row r="65" spans="2:17">
      <c r="B65" s="7"/>
      <c r="C65" s="7"/>
      <c r="D65" s="7"/>
      <c r="E65" s="7"/>
      <c r="F65" s="7"/>
      <c r="G65" s="7"/>
      <c r="H65" s="7"/>
      <c r="I65" s="7"/>
      <c r="J65" s="7"/>
      <c r="K65" s="7"/>
      <c r="L65" s="7"/>
      <c r="M65" s="7"/>
      <c r="N65" s="7"/>
      <c r="O65" s="7"/>
      <c r="P65" s="7"/>
      <c r="Q65" s="7"/>
    </row>
    <row r="66" spans="2:17">
      <c r="B66" s="7"/>
      <c r="C66" s="7"/>
      <c r="D66" s="7"/>
      <c r="E66" s="7"/>
      <c r="F66" s="7"/>
      <c r="G66" s="7"/>
      <c r="H66" s="7"/>
      <c r="I66" s="7"/>
      <c r="J66" s="7"/>
      <c r="K66" s="7"/>
      <c r="L66" s="7"/>
      <c r="M66" s="7"/>
      <c r="N66" s="7"/>
      <c r="O66" s="7"/>
      <c r="P66" s="7"/>
      <c r="Q66" s="7"/>
    </row>
    <row r="67" spans="2:17">
      <c r="B67" s="7"/>
      <c r="C67" s="7"/>
      <c r="D67" s="7"/>
      <c r="E67" s="7"/>
      <c r="F67" s="7"/>
      <c r="G67" s="7"/>
      <c r="H67" s="7"/>
      <c r="I67" s="7"/>
      <c r="J67" s="7"/>
      <c r="K67" s="7"/>
      <c r="L67" s="7"/>
      <c r="M67" s="7"/>
      <c r="N67" s="7"/>
      <c r="O67" s="7"/>
      <c r="P67" s="7"/>
      <c r="Q67" s="7"/>
    </row>
    <row r="68" spans="2:17">
      <c r="B68" s="7"/>
      <c r="C68" s="7"/>
      <c r="D68" s="7"/>
      <c r="E68" s="7"/>
      <c r="F68" s="7"/>
      <c r="G68" s="7"/>
      <c r="H68" s="7"/>
      <c r="I68" s="7"/>
      <c r="J68" s="7"/>
      <c r="K68" s="7"/>
      <c r="L68" s="7"/>
      <c r="M68" s="7"/>
      <c r="N68" s="7"/>
      <c r="O68" s="7"/>
      <c r="P68" s="7"/>
      <c r="Q68" s="7"/>
    </row>
    <row r="69" spans="2:17">
      <c r="B69" s="7"/>
      <c r="C69" s="7"/>
      <c r="D69" s="7"/>
      <c r="E69" s="7"/>
      <c r="F69" s="7"/>
      <c r="G69" s="7"/>
      <c r="H69" s="7"/>
      <c r="I69" s="7"/>
      <c r="J69" s="7"/>
      <c r="K69" s="7"/>
      <c r="L69" s="7"/>
      <c r="M69" s="7"/>
      <c r="N69" s="7"/>
      <c r="O69" s="7"/>
      <c r="P69" s="7"/>
      <c r="Q69" s="7"/>
    </row>
    <row r="70" spans="2:17">
      <c r="B70" s="7"/>
      <c r="C70" s="7"/>
      <c r="D70" s="7"/>
      <c r="E70" s="7"/>
      <c r="F70" s="7"/>
      <c r="G70" s="7"/>
      <c r="H70" s="7"/>
      <c r="I70" s="7"/>
      <c r="J70" s="7"/>
      <c r="K70" s="7"/>
      <c r="L70" s="7"/>
      <c r="M70" s="7"/>
      <c r="N70" s="7"/>
      <c r="O70" s="7"/>
      <c r="P70" s="7"/>
      <c r="Q70" s="7"/>
    </row>
    <row r="71" spans="2:17">
      <c r="B71" s="7"/>
      <c r="C71" s="7"/>
      <c r="D71" s="7"/>
      <c r="E71" s="7"/>
      <c r="F71" s="7"/>
      <c r="G71" s="7"/>
      <c r="H71" s="7"/>
      <c r="I71" s="7"/>
      <c r="J71" s="7"/>
      <c r="K71" s="7"/>
      <c r="L71" s="7"/>
      <c r="M71" s="7"/>
      <c r="N71" s="7"/>
      <c r="O71" s="7"/>
      <c r="P71" s="7"/>
      <c r="Q71" s="7"/>
    </row>
    <row r="72" spans="2:17">
      <c r="B72" s="7"/>
      <c r="C72" s="7"/>
      <c r="D72" s="7"/>
      <c r="E72" s="7"/>
      <c r="F72" s="7"/>
      <c r="G72" s="7"/>
      <c r="H72" s="7"/>
      <c r="I72" s="7"/>
      <c r="J72" s="7"/>
      <c r="K72" s="7"/>
      <c r="L72" s="7"/>
      <c r="M72" s="7"/>
      <c r="N72" s="7"/>
      <c r="O72" s="7"/>
      <c r="P72" s="7"/>
      <c r="Q72" s="7"/>
    </row>
    <row r="73" spans="2:17">
      <c r="B73" s="7"/>
      <c r="C73" s="7"/>
      <c r="D73" s="7"/>
      <c r="E73" s="7"/>
      <c r="F73" s="7"/>
      <c r="G73" s="7"/>
      <c r="H73" s="7"/>
      <c r="I73" s="7"/>
      <c r="J73" s="7"/>
      <c r="K73" s="7"/>
      <c r="L73" s="7"/>
      <c r="M73" s="7"/>
      <c r="N73" s="7"/>
      <c r="O73" s="7"/>
      <c r="P73" s="7"/>
      <c r="Q73" s="7"/>
    </row>
    <row r="74" spans="2:17">
      <c r="B74" s="7"/>
      <c r="C74" s="7"/>
      <c r="D74" s="7"/>
      <c r="E74" s="7"/>
      <c r="F74" s="7"/>
      <c r="G74" s="7"/>
      <c r="H74" s="7"/>
      <c r="I74" s="7"/>
      <c r="J74" s="7"/>
      <c r="K74" s="7"/>
      <c r="L74" s="7"/>
      <c r="M74" s="7"/>
      <c r="N74" s="7"/>
      <c r="O74" s="7"/>
      <c r="P74" s="7"/>
      <c r="Q74" s="7"/>
    </row>
    <row r="75" spans="2:17">
      <c r="B75" s="7"/>
      <c r="C75" s="7"/>
      <c r="D75" s="7"/>
      <c r="E75" s="7"/>
      <c r="F75" s="7"/>
      <c r="G75" s="7"/>
      <c r="H75" s="7"/>
      <c r="I75" s="7"/>
      <c r="J75" s="7"/>
      <c r="K75" s="7"/>
      <c r="L75" s="7"/>
      <c r="M75" s="7"/>
      <c r="N75" s="7"/>
      <c r="O75" s="7"/>
      <c r="P75" s="7"/>
      <c r="Q75" s="7"/>
    </row>
    <row r="76" spans="2:17">
      <c r="B76" s="7"/>
      <c r="C76" s="7"/>
      <c r="D76" s="7"/>
      <c r="E76" s="7"/>
      <c r="F76" s="7"/>
      <c r="G76" s="7"/>
      <c r="H76" s="7"/>
      <c r="I76" s="7"/>
      <c r="J76" s="7"/>
      <c r="K76" s="7"/>
      <c r="L76" s="7"/>
      <c r="M76" s="7"/>
      <c r="N76" s="7"/>
      <c r="O76" s="7"/>
      <c r="P76" s="7"/>
      <c r="Q76" s="7"/>
    </row>
    <row r="77" spans="2:17">
      <c r="B77" s="7"/>
      <c r="C77" s="7"/>
      <c r="D77" s="7"/>
      <c r="E77" s="7"/>
      <c r="F77" s="7"/>
      <c r="G77" s="7"/>
      <c r="H77" s="7"/>
      <c r="I77" s="7"/>
      <c r="J77" s="7"/>
      <c r="K77" s="7"/>
      <c r="L77" s="7"/>
      <c r="M77" s="7"/>
      <c r="N77" s="7"/>
      <c r="O77" s="7"/>
      <c r="P77" s="7"/>
      <c r="Q77" s="7"/>
    </row>
    <row r="78" spans="2:17">
      <c r="B78" s="7"/>
      <c r="C78" s="7"/>
      <c r="D78" s="7"/>
      <c r="E78" s="7"/>
      <c r="F78" s="7"/>
      <c r="G78" s="7"/>
      <c r="H78" s="7"/>
      <c r="I78" s="7"/>
      <c r="J78" s="7"/>
      <c r="K78" s="7"/>
      <c r="L78" s="7"/>
      <c r="M78" s="7"/>
      <c r="N78" s="7"/>
      <c r="O78" s="7"/>
      <c r="P78" s="7"/>
      <c r="Q78" s="7"/>
    </row>
    <row r="79" spans="2:17">
      <c r="B79" s="7"/>
      <c r="C79" s="7"/>
      <c r="D79" s="7"/>
      <c r="E79" s="7"/>
      <c r="F79" s="7"/>
      <c r="G79" s="7"/>
      <c r="H79" s="7"/>
      <c r="I79" s="7"/>
      <c r="J79" s="7"/>
      <c r="K79" s="7"/>
      <c r="L79" s="7"/>
      <c r="M79" s="7"/>
      <c r="N79" s="7"/>
      <c r="O79" s="7"/>
      <c r="P79" s="7"/>
      <c r="Q79" s="7"/>
    </row>
    <row r="80" spans="2:17">
      <c r="B80" s="7"/>
      <c r="C80" s="7"/>
      <c r="D80" s="7"/>
      <c r="E80" s="7"/>
      <c r="F80" s="7"/>
      <c r="G80" s="7"/>
      <c r="H80" s="7"/>
      <c r="I80" s="7"/>
      <c r="J80" s="7"/>
      <c r="K80" s="7"/>
      <c r="L80" s="7"/>
      <c r="M80" s="7"/>
      <c r="N80" s="7"/>
      <c r="O80" s="7"/>
      <c r="P80" s="7"/>
      <c r="Q80" s="7"/>
    </row>
    <row r="81" spans="2:17">
      <c r="B81" s="7"/>
      <c r="C81" s="7"/>
      <c r="D81" s="7"/>
      <c r="E81" s="7"/>
      <c r="F81" s="7"/>
      <c r="G81" s="7"/>
      <c r="H81" s="7"/>
      <c r="I81" s="7"/>
      <c r="J81" s="7"/>
      <c r="K81" s="7"/>
      <c r="L81" s="7"/>
      <c r="M81" s="7"/>
      <c r="N81" s="7"/>
      <c r="O81" s="7"/>
      <c r="P81" s="7"/>
      <c r="Q81" s="7"/>
    </row>
    <row r="82" spans="2:17">
      <c r="B82" s="7"/>
      <c r="C82" s="7"/>
      <c r="D82" s="7"/>
      <c r="E82" s="7"/>
      <c r="F82" s="7"/>
      <c r="G82" s="7"/>
      <c r="H82" s="7"/>
      <c r="I82" s="7"/>
      <c r="J82" s="7"/>
      <c r="K82" s="7"/>
      <c r="L82" s="7"/>
      <c r="M82" s="7"/>
      <c r="N82" s="7"/>
      <c r="O82" s="7"/>
      <c r="P82" s="7"/>
      <c r="Q82" s="7"/>
    </row>
    <row r="83" spans="2:17">
      <c r="B83" s="7"/>
      <c r="C83" s="7"/>
      <c r="D83" s="7"/>
      <c r="E83" s="7"/>
      <c r="F83" s="7"/>
      <c r="G83" s="7"/>
      <c r="H83" s="7"/>
      <c r="I83" s="7"/>
      <c r="J83" s="7"/>
      <c r="K83" s="7"/>
      <c r="L83" s="7"/>
      <c r="M83" s="7"/>
      <c r="N83" s="7"/>
      <c r="O83" s="7"/>
      <c r="P83" s="7"/>
      <c r="Q83" s="7"/>
    </row>
    <row r="84" spans="2:17">
      <c r="B84" s="7"/>
      <c r="C84" s="7"/>
      <c r="D84" s="7"/>
      <c r="E84" s="7"/>
      <c r="F84" s="7"/>
      <c r="G84" s="7"/>
      <c r="H84" s="7"/>
      <c r="I84" s="7"/>
      <c r="J84" s="7"/>
      <c r="K84" s="7"/>
      <c r="L84" s="7"/>
      <c r="M84" s="7"/>
      <c r="N84" s="7"/>
      <c r="O84" s="7"/>
      <c r="P84" s="7"/>
      <c r="Q84" s="7"/>
    </row>
    <row r="85" spans="2:17">
      <c r="B85" s="7"/>
      <c r="C85" s="7"/>
      <c r="D85" s="7"/>
      <c r="E85" s="7"/>
      <c r="F85" s="7"/>
      <c r="G85" s="7"/>
      <c r="H85" s="7"/>
      <c r="I85" s="7"/>
      <c r="J85" s="7"/>
      <c r="K85" s="7"/>
      <c r="L85" s="7"/>
      <c r="M85" s="7"/>
      <c r="N85" s="7"/>
      <c r="O85" s="7"/>
      <c r="P85" s="7"/>
      <c r="Q85" s="7"/>
    </row>
    <row r="86" spans="2:17">
      <c r="B86" s="7"/>
      <c r="C86" s="7"/>
      <c r="D86" s="7"/>
      <c r="E86" s="7"/>
      <c r="F86" s="7"/>
      <c r="G86" s="7"/>
      <c r="H86" s="7"/>
      <c r="I86" s="7"/>
      <c r="J86" s="7"/>
      <c r="K86" s="7"/>
      <c r="L86" s="7"/>
      <c r="M86" s="7"/>
      <c r="N86" s="7"/>
      <c r="O86" s="7"/>
      <c r="P86" s="7"/>
      <c r="Q86" s="7"/>
    </row>
    <row r="87" spans="2:17">
      <c r="B87" s="7"/>
      <c r="C87" s="7"/>
      <c r="D87" s="7"/>
      <c r="E87" s="7"/>
      <c r="F87" s="7"/>
      <c r="G87" s="7"/>
      <c r="H87" s="7"/>
      <c r="I87" s="7"/>
      <c r="J87" s="7"/>
      <c r="K87" s="7"/>
      <c r="L87" s="7"/>
      <c r="M87" s="7"/>
      <c r="N87" s="7"/>
      <c r="O87" s="7"/>
      <c r="P87" s="7"/>
      <c r="Q87" s="7"/>
    </row>
    <row r="88" spans="2:17">
      <c r="B88" s="7"/>
      <c r="C88" s="7"/>
      <c r="D88" s="7"/>
      <c r="E88" s="7"/>
      <c r="F88" s="7"/>
      <c r="G88" s="7"/>
      <c r="H88" s="7"/>
      <c r="I88" s="7"/>
      <c r="J88" s="7"/>
      <c r="K88" s="7"/>
      <c r="L88" s="7"/>
      <c r="M88" s="7"/>
      <c r="N88" s="7"/>
      <c r="O88" s="7"/>
      <c r="P88" s="7"/>
      <c r="Q88" s="7"/>
    </row>
    <row r="89" spans="2:17">
      <c r="B89" s="7"/>
      <c r="C89" s="7"/>
      <c r="D89" s="7"/>
      <c r="E89" s="7"/>
      <c r="F89" s="7"/>
      <c r="G89" s="7"/>
      <c r="H89" s="7"/>
      <c r="I89" s="7"/>
      <c r="J89" s="7"/>
      <c r="K89" s="7"/>
      <c r="L89" s="7"/>
      <c r="M89" s="7"/>
      <c r="N89" s="7"/>
      <c r="O89" s="7"/>
      <c r="P89" s="7"/>
      <c r="Q89" s="7"/>
    </row>
    <row r="90" spans="2:17">
      <c r="B90" s="7"/>
      <c r="C90" s="7"/>
      <c r="D90" s="7"/>
      <c r="E90" s="7"/>
      <c r="F90" s="7"/>
      <c r="G90" s="7"/>
      <c r="H90" s="7"/>
      <c r="I90" s="7"/>
      <c r="J90" s="7"/>
      <c r="K90" s="7"/>
      <c r="L90" s="7"/>
      <c r="M90" s="7"/>
      <c r="N90" s="7"/>
      <c r="O90" s="7"/>
      <c r="P90" s="7"/>
      <c r="Q90" s="7"/>
    </row>
    <row r="91" spans="2:17">
      <c r="B91" s="7"/>
      <c r="C91" s="7"/>
      <c r="D91" s="7"/>
      <c r="E91" s="7"/>
      <c r="F91" s="7"/>
      <c r="G91" s="7"/>
      <c r="H91" s="7"/>
      <c r="I91" s="7"/>
      <c r="J91" s="7"/>
      <c r="K91" s="7"/>
      <c r="L91" s="7"/>
      <c r="M91" s="7"/>
      <c r="N91" s="7"/>
      <c r="O91" s="7"/>
      <c r="P91" s="7"/>
      <c r="Q91" s="7"/>
    </row>
    <row r="92" spans="2:17">
      <c r="B92" s="7"/>
      <c r="C92" s="7"/>
      <c r="D92" s="7"/>
      <c r="E92" s="7"/>
      <c r="F92" s="7"/>
      <c r="G92" s="7"/>
      <c r="H92" s="7"/>
      <c r="I92" s="7"/>
      <c r="J92" s="7"/>
      <c r="K92" s="7"/>
      <c r="L92" s="7"/>
      <c r="M92" s="7"/>
      <c r="N92" s="7"/>
      <c r="O92" s="7"/>
      <c r="P92" s="7"/>
      <c r="Q92" s="7"/>
    </row>
    <row r="93" spans="2:17">
      <c r="B93" s="7"/>
      <c r="C93" s="7"/>
      <c r="D93" s="7"/>
      <c r="E93" s="7"/>
      <c r="F93" s="7"/>
      <c r="G93" s="7"/>
      <c r="H93" s="7"/>
      <c r="I93" s="7"/>
      <c r="J93" s="7"/>
      <c r="K93" s="7"/>
      <c r="L93" s="7"/>
      <c r="M93" s="7"/>
      <c r="N93" s="7"/>
      <c r="O93" s="7"/>
      <c r="P93" s="7"/>
      <c r="Q93" s="7"/>
    </row>
    <row r="94" spans="2:17">
      <c r="B94" s="7"/>
      <c r="C94" s="7"/>
      <c r="D94" s="7"/>
      <c r="E94" s="7"/>
      <c r="F94" s="7"/>
      <c r="G94" s="7"/>
      <c r="H94" s="7"/>
      <c r="I94" s="7"/>
      <c r="J94" s="7"/>
      <c r="K94" s="7"/>
      <c r="L94" s="7"/>
      <c r="M94" s="7"/>
      <c r="N94" s="7"/>
      <c r="O94" s="7"/>
      <c r="P94" s="7"/>
      <c r="Q94" s="7"/>
    </row>
    <row r="95" spans="2:17">
      <c r="B95" s="7"/>
      <c r="C95" s="7"/>
      <c r="D95" s="7"/>
      <c r="E95" s="7"/>
      <c r="F95" s="7"/>
      <c r="G95" s="7"/>
      <c r="H95" s="7"/>
      <c r="I95" s="7"/>
      <c r="J95" s="7"/>
      <c r="K95" s="7"/>
      <c r="L95" s="7"/>
      <c r="M95" s="7"/>
      <c r="N95" s="7"/>
      <c r="O95" s="7"/>
      <c r="P95" s="7"/>
      <c r="Q95" s="7"/>
    </row>
    <row r="96" spans="2:17">
      <c r="B96" s="7"/>
      <c r="C96" s="7"/>
      <c r="D96" s="7"/>
      <c r="E96" s="7"/>
      <c r="F96" s="7"/>
      <c r="G96" s="7"/>
      <c r="H96" s="7"/>
      <c r="I96" s="7"/>
      <c r="J96" s="7"/>
      <c r="K96" s="7"/>
      <c r="L96" s="7"/>
      <c r="M96" s="7"/>
      <c r="N96" s="7"/>
      <c r="O96" s="7"/>
      <c r="P96" s="7"/>
      <c r="Q96" s="7"/>
    </row>
    <row r="97" spans="2:17">
      <c r="B97" s="7"/>
      <c r="C97" s="7"/>
      <c r="D97" s="7"/>
      <c r="E97" s="7"/>
      <c r="F97" s="7"/>
      <c r="G97" s="7"/>
      <c r="H97" s="7"/>
      <c r="I97" s="7"/>
      <c r="J97" s="7"/>
      <c r="K97" s="7"/>
      <c r="L97" s="7"/>
      <c r="M97" s="7"/>
      <c r="N97" s="7"/>
      <c r="O97" s="7"/>
      <c r="P97" s="7"/>
      <c r="Q97" s="7"/>
    </row>
    <row r="98" spans="2:17">
      <c r="B98" s="7"/>
      <c r="C98" s="7"/>
      <c r="D98" s="7"/>
      <c r="E98" s="7"/>
      <c r="F98" s="7"/>
      <c r="G98" s="7"/>
      <c r="H98" s="7"/>
      <c r="I98" s="7"/>
      <c r="J98" s="7"/>
      <c r="K98" s="7"/>
      <c r="L98" s="7"/>
      <c r="M98" s="7"/>
      <c r="N98" s="7"/>
      <c r="O98" s="7"/>
      <c r="P98" s="7"/>
      <c r="Q98" s="7"/>
    </row>
    <row r="99" spans="2:17">
      <c r="B99" s="7"/>
      <c r="C99" s="7"/>
      <c r="D99" s="7"/>
      <c r="E99" s="7"/>
      <c r="F99" s="7"/>
      <c r="G99" s="7"/>
      <c r="H99" s="7"/>
      <c r="I99" s="7"/>
      <c r="J99" s="7"/>
      <c r="K99" s="7"/>
      <c r="L99" s="7"/>
      <c r="M99" s="7"/>
      <c r="N99" s="7"/>
      <c r="O99" s="7"/>
      <c r="P99" s="7"/>
      <c r="Q99" s="7"/>
    </row>
    <row r="100" spans="2:17">
      <c r="B100" s="7"/>
      <c r="C100" s="7"/>
      <c r="D100" s="7"/>
      <c r="E100" s="7"/>
      <c r="F100" s="7"/>
      <c r="G100" s="7"/>
      <c r="H100" s="7"/>
      <c r="I100" s="7"/>
      <c r="J100" s="7"/>
      <c r="K100" s="7"/>
      <c r="L100" s="7"/>
      <c r="M100" s="7"/>
      <c r="N100" s="7"/>
      <c r="O100" s="7"/>
      <c r="P100" s="7"/>
      <c r="Q100" s="7"/>
    </row>
    <row r="101" spans="2:17">
      <c r="B101" s="7"/>
      <c r="C101" s="7"/>
      <c r="D101" s="7"/>
      <c r="E101" s="7"/>
      <c r="F101" s="7"/>
      <c r="G101" s="7"/>
      <c r="H101" s="7"/>
      <c r="I101" s="7"/>
      <c r="J101" s="7"/>
      <c r="K101" s="7"/>
      <c r="L101" s="7"/>
      <c r="M101" s="7"/>
      <c r="N101" s="7"/>
      <c r="O101" s="7"/>
      <c r="P101" s="7"/>
      <c r="Q101" s="7"/>
    </row>
    <row r="102" spans="2:17">
      <c r="B102" s="7"/>
      <c r="C102" s="7"/>
      <c r="D102" s="7"/>
      <c r="E102" s="7"/>
      <c r="F102" s="7"/>
      <c r="G102" s="7"/>
      <c r="H102" s="7"/>
      <c r="I102" s="7"/>
      <c r="J102" s="7"/>
      <c r="K102" s="7"/>
      <c r="L102" s="7"/>
      <c r="M102" s="7"/>
      <c r="N102" s="7"/>
      <c r="O102" s="7"/>
      <c r="P102" s="7"/>
      <c r="Q102" s="7"/>
    </row>
    <row r="103" spans="2:17">
      <c r="B103" s="7"/>
      <c r="C103" s="7"/>
      <c r="D103" s="7"/>
      <c r="E103" s="7"/>
      <c r="F103" s="7"/>
      <c r="G103" s="7"/>
      <c r="H103" s="7"/>
      <c r="I103" s="7"/>
      <c r="J103" s="7"/>
      <c r="K103" s="7"/>
      <c r="L103" s="7"/>
      <c r="M103" s="7"/>
      <c r="N103" s="7"/>
      <c r="O103" s="7"/>
      <c r="P103" s="7"/>
      <c r="Q103" s="7"/>
    </row>
    <row r="104" spans="2:17">
      <c r="B104" s="7"/>
      <c r="C104" s="7"/>
      <c r="D104" s="7"/>
      <c r="E104" s="7"/>
      <c r="F104" s="7"/>
      <c r="G104" s="7"/>
      <c r="H104" s="7"/>
      <c r="I104" s="7"/>
      <c r="J104" s="7"/>
      <c r="K104" s="7"/>
      <c r="L104" s="7"/>
      <c r="M104" s="7"/>
      <c r="N104" s="7"/>
      <c r="O104" s="7"/>
      <c r="P104" s="7"/>
      <c r="Q104" s="7"/>
    </row>
    <row r="105" spans="2:17">
      <c r="B105" s="7"/>
      <c r="C105" s="7"/>
      <c r="D105" s="7"/>
      <c r="E105" s="7"/>
      <c r="F105" s="7"/>
      <c r="G105" s="7"/>
      <c r="H105" s="7"/>
      <c r="I105" s="7"/>
      <c r="J105" s="7"/>
      <c r="K105" s="7"/>
      <c r="L105" s="7"/>
      <c r="M105" s="7"/>
      <c r="N105" s="7"/>
      <c r="O105" s="7"/>
      <c r="P105" s="7"/>
      <c r="Q105" s="7"/>
    </row>
    <row r="106" spans="2:17">
      <c r="B106" s="7"/>
      <c r="C106" s="7"/>
      <c r="D106" s="7"/>
      <c r="E106" s="7"/>
      <c r="F106" s="7"/>
      <c r="G106" s="7"/>
      <c r="H106" s="7"/>
      <c r="I106" s="7"/>
      <c r="J106" s="7"/>
      <c r="K106" s="7"/>
      <c r="L106" s="7"/>
      <c r="M106" s="7"/>
      <c r="N106" s="7"/>
      <c r="O106" s="7"/>
      <c r="P106" s="7"/>
      <c r="Q106" s="7"/>
    </row>
    <row r="107" spans="2:17">
      <c r="B107" s="7"/>
      <c r="C107" s="7"/>
      <c r="D107" s="7"/>
      <c r="E107" s="7"/>
      <c r="F107" s="7"/>
      <c r="G107" s="7"/>
      <c r="H107" s="7"/>
      <c r="I107" s="7"/>
      <c r="J107" s="7"/>
      <c r="K107" s="7"/>
      <c r="L107" s="7"/>
      <c r="M107" s="7"/>
      <c r="N107" s="7"/>
      <c r="O107" s="7"/>
      <c r="P107" s="7"/>
      <c r="Q107" s="7"/>
    </row>
    <row r="108" spans="2:17">
      <c r="B108" s="7"/>
      <c r="C108" s="7"/>
      <c r="D108" s="7"/>
      <c r="E108" s="7"/>
      <c r="F108" s="7"/>
      <c r="G108" s="7"/>
      <c r="H108" s="7"/>
      <c r="I108" s="7"/>
      <c r="J108" s="7"/>
      <c r="K108" s="7"/>
      <c r="L108" s="7"/>
      <c r="M108" s="7"/>
      <c r="N108" s="7"/>
      <c r="O108" s="7"/>
      <c r="P108" s="7"/>
      <c r="Q108" s="7"/>
    </row>
    <row r="109" spans="2:17">
      <c r="B109" s="7"/>
      <c r="C109" s="7"/>
      <c r="D109" s="7"/>
      <c r="E109" s="7"/>
      <c r="F109" s="7"/>
      <c r="G109" s="7"/>
      <c r="H109" s="7"/>
      <c r="I109" s="7"/>
      <c r="J109" s="7"/>
      <c r="K109" s="7"/>
      <c r="L109" s="7"/>
      <c r="M109" s="7"/>
      <c r="N109" s="7"/>
      <c r="O109" s="7"/>
      <c r="P109" s="7"/>
      <c r="Q109" s="7"/>
    </row>
    <row r="110" spans="2:17">
      <c r="B110" s="7"/>
      <c r="C110" s="7"/>
      <c r="D110" s="7"/>
      <c r="E110" s="7"/>
      <c r="F110" s="7"/>
      <c r="G110" s="7"/>
      <c r="H110" s="7"/>
      <c r="I110" s="7"/>
      <c r="J110" s="7"/>
      <c r="K110" s="7"/>
      <c r="L110" s="7"/>
      <c r="M110" s="7"/>
      <c r="N110" s="7"/>
      <c r="O110" s="7"/>
      <c r="P110" s="7"/>
      <c r="Q110" s="7"/>
    </row>
    <row r="111" spans="2:17">
      <c r="B111" s="7"/>
      <c r="C111" s="7"/>
      <c r="D111" s="7"/>
      <c r="E111" s="7"/>
      <c r="F111" s="7"/>
      <c r="G111" s="7"/>
      <c r="H111" s="7"/>
      <c r="I111" s="7"/>
      <c r="J111" s="7"/>
      <c r="K111" s="7"/>
      <c r="L111" s="7"/>
      <c r="M111" s="7"/>
      <c r="N111" s="7"/>
      <c r="O111" s="7"/>
      <c r="P111" s="7"/>
      <c r="Q111" s="7"/>
    </row>
    <row r="115" spans="2:18" ht="21">
      <c r="B115" s="10" t="s">
        <v>1353</v>
      </c>
      <c r="D115" s="9" t="s">
        <v>98</v>
      </c>
    </row>
    <row r="118" spans="2:18">
      <c r="B118" s="7"/>
      <c r="C118" s="7"/>
      <c r="D118" s="7"/>
      <c r="E118" s="7"/>
      <c r="F118" s="7"/>
      <c r="G118" s="7"/>
      <c r="H118" s="7"/>
      <c r="I118" s="7"/>
      <c r="J118" s="7"/>
      <c r="K118" s="7"/>
      <c r="L118" s="7"/>
      <c r="M118" s="7"/>
      <c r="N118" s="7"/>
      <c r="O118" s="7"/>
      <c r="P118" s="7"/>
      <c r="Q118" s="7"/>
      <c r="R118" s="7"/>
    </row>
    <row r="119" spans="2:18">
      <c r="B119" s="7"/>
      <c r="C119" s="7"/>
      <c r="D119" s="7"/>
      <c r="E119" s="7"/>
      <c r="F119" s="7"/>
      <c r="G119" s="7"/>
      <c r="H119" s="7"/>
      <c r="I119" s="7"/>
      <c r="J119" s="7"/>
      <c r="K119" s="7"/>
      <c r="L119" s="7"/>
      <c r="M119" s="7"/>
      <c r="N119" s="7"/>
      <c r="O119" s="7"/>
      <c r="P119" s="7"/>
      <c r="Q119" s="7"/>
      <c r="R119" s="7"/>
    </row>
    <row r="120" spans="2:18">
      <c r="B120" s="7"/>
      <c r="C120" s="7"/>
      <c r="D120" s="7"/>
      <c r="E120" s="7"/>
      <c r="F120" s="7"/>
      <c r="G120" s="7"/>
      <c r="H120" s="7"/>
      <c r="I120" s="7"/>
      <c r="J120" s="7"/>
      <c r="K120" s="7"/>
      <c r="L120" s="7"/>
      <c r="M120" s="7"/>
      <c r="N120" s="7"/>
      <c r="O120" s="7"/>
      <c r="P120" s="7"/>
      <c r="Q120" s="7"/>
      <c r="R120" s="7"/>
    </row>
    <row r="121" spans="2:18">
      <c r="B121" s="7"/>
      <c r="C121" s="7"/>
      <c r="D121" s="7"/>
      <c r="E121" s="7"/>
      <c r="F121" s="7"/>
      <c r="G121" s="7"/>
      <c r="H121" s="7"/>
      <c r="I121" s="7"/>
      <c r="J121" s="7"/>
      <c r="K121" s="7"/>
      <c r="L121" s="7"/>
      <c r="M121" s="7"/>
      <c r="N121" s="7"/>
      <c r="O121" s="7"/>
      <c r="P121" s="7"/>
      <c r="Q121" s="7"/>
      <c r="R121" s="7"/>
    </row>
    <row r="122" spans="2:18">
      <c r="B122" s="7"/>
      <c r="C122" s="7"/>
      <c r="D122" s="7"/>
      <c r="E122" s="7"/>
      <c r="F122" s="7"/>
      <c r="G122" s="7"/>
      <c r="H122" s="7"/>
      <c r="I122" s="7"/>
      <c r="J122" s="7"/>
      <c r="K122" s="7"/>
      <c r="L122" s="7"/>
      <c r="M122" s="7"/>
      <c r="N122" s="7"/>
      <c r="O122" s="7"/>
      <c r="P122" s="7"/>
      <c r="Q122" s="7"/>
      <c r="R122" s="7"/>
    </row>
    <row r="123" spans="2:18">
      <c r="B123" s="7"/>
      <c r="C123" s="7"/>
      <c r="D123" s="7"/>
      <c r="E123" s="7"/>
      <c r="F123" s="7"/>
      <c r="G123" s="7"/>
      <c r="H123" s="7"/>
      <c r="I123" s="7"/>
      <c r="J123" s="7"/>
      <c r="K123" s="7"/>
      <c r="L123" s="7"/>
      <c r="M123" s="7"/>
      <c r="N123" s="7"/>
      <c r="O123" s="7"/>
      <c r="P123" s="7"/>
      <c r="Q123" s="7"/>
      <c r="R123" s="7"/>
    </row>
    <row r="124" spans="2:18">
      <c r="B124" s="7"/>
      <c r="C124" s="7"/>
      <c r="D124" s="7"/>
      <c r="E124" s="7"/>
      <c r="F124" s="7"/>
      <c r="G124" s="7"/>
      <c r="H124" s="7"/>
      <c r="I124" s="7"/>
      <c r="J124" s="7"/>
      <c r="K124" s="7"/>
      <c r="L124" s="7"/>
      <c r="M124" s="7"/>
      <c r="N124" s="7"/>
      <c r="O124" s="7"/>
      <c r="P124" s="7"/>
      <c r="Q124" s="7"/>
      <c r="R124" s="7"/>
    </row>
    <row r="125" spans="2:18">
      <c r="B125" s="7"/>
      <c r="C125" s="7"/>
      <c r="D125" s="7"/>
      <c r="E125" s="7"/>
      <c r="F125" s="7"/>
      <c r="G125" s="7"/>
      <c r="H125" s="7"/>
      <c r="I125" s="7"/>
      <c r="J125" s="7"/>
      <c r="K125" s="7"/>
      <c r="L125" s="7"/>
      <c r="M125" s="7"/>
      <c r="N125" s="7"/>
      <c r="O125" s="7"/>
      <c r="P125" s="7"/>
      <c r="Q125" s="7"/>
      <c r="R125" s="7"/>
    </row>
    <row r="126" spans="2:18">
      <c r="B126" s="7"/>
      <c r="C126" s="7"/>
      <c r="D126" s="7"/>
      <c r="E126" s="7"/>
      <c r="F126" s="7"/>
      <c r="G126" s="7"/>
      <c r="H126" s="7"/>
      <c r="I126" s="7"/>
      <c r="J126" s="7"/>
      <c r="K126" s="7"/>
      <c r="L126" s="7"/>
      <c r="M126" s="7"/>
      <c r="N126" s="7"/>
      <c r="O126" s="7"/>
      <c r="P126" s="7"/>
      <c r="Q126" s="7"/>
      <c r="R126" s="7"/>
    </row>
    <row r="127" spans="2:18">
      <c r="B127" s="7"/>
      <c r="C127" s="7"/>
      <c r="D127" s="7"/>
      <c r="E127" s="7"/>
      <c r="F127" s="7"/>
      <c r="G127" s="7"/>
      <c r="H127" s="7"/>
      <c r="I127" s="7"/>
      <c r="J127" s="7"/>
      <c r="K127" s="7"/>
      <c r="L127" s="7"/>
      <c r="M127" s="7"/>
      <c r="N127" s="7"/>
      <c r="O127" s="7"/>
      <c r="P127" s="7"/>
      <c r="Q127" s="7"/>
      <c r="R127" s="7"/>
    </row>
    <row r="128" spans="2:18">
      <c r="B128" s="7"/>
      <c r="C128" s="7"/>
      <c r="D128" s="7"/>
      <c r="E128" s="7"/>
      <c r="F128" s="7"/>
      <c r="G128" s="7"/>
      <c r="H128" s="7"/>
      <c r="I128" s="7"/>
      <c r="J128" s="7"/>
      <c r="K128" s="7"/>
      <c r="L128" s="7"/>
      <c r="M128" s="7"/>
      <c r="N128" s="7"/>
      <c r="O128" s="7"/>
      <c r="P128" s="7"/>
      <c r="Q128" s="7"/>
      <c r="R128" s="7"/>
    </row>
    <row r="129" spans="2:18">
      <c r="B129" s="7"/>
      <c r="C129" s="7"/>
      <c r="D129" s="7"/>
      <c r="E129" s="7"/>
      <c r="F129" s="7"/>
      <c r="G129" s="7"/>
      <c r="H129" s="7"/>
      <c r="I129" s="7"/>
      <c r="J129" s="7"/>
      <c r="K129" s="7"/>
      <c r="L129" s="7"/>
      <c r="M129" s="7"/>
      <c r="N129" s="7"/>
      <c r="O129" s="7"/>
      <c r="P129" s="7"/>
      <c r="Q129" s="7"/>
      <c r="R129" s="7"/>
    </row>
    <row r="130" spans="2:18">
      <c r="B130" s="7"/>
      <c r="C130" s="7"/>
      <c r="D130" s="7"/>
      <c r="E130" s="7"/>
      <c r="F130" s="7"/>
      <c r="G130" s="7"/>
      <c r="H130" s="7"/>
      <c r="I130" s="7"/>
      <c r="J130" s="7"/>
      <c r="K130" s="7"/>
      <c r="L130" s="7"/>
      <c r="M130" s="7"/>
      <c r="N130" s="7"/>
      <c r="O130" s="7"/>
      <c r="P130" s="7"/>
      <c r="Q130" s="7"/>
      <c r="R130" s="7"/>
    </row>
    <row r="131" spans="2:18">
      <c r="B131" s="7"/>
      <c r="C131" s="7"/>
      <c r="D131" s="7"/>
      <c r="E131" s="7"/>
      <c r="F131" s="7"/>
      <c r="G131" s="7"/>
      <c r="H131" s="7"/>
      <c r="I131" s="7"/>
      <c r="J131" s="7"/>
      <c r="K131" s="7"/>
      <c r="L131" s="7"/>
      <c r="M131" s="7"/>
      <c r="N131" s="7"/>
      <c r="O131" s="7"/>
      <c r="P131" s="7"/>
      <c r="Q131" s="7"/>
      <c r="R131" s="7"/>
    </row>
    <row r="132" spans="2:18">
      <c r="B132" s="7"/>
      <c r="C132" s="7"/>
      <c r="D132" s="7"/>
      <c r="E132" s="7"/>
      <c r="F132" s="7"/>
      <c r="G132" s="7"/>
      <c r="H132" s="7"/>
      <c r="I132" s="7"/>
      <c r="J132" s="7"/>
      <c r="K132" s="7"/>
      <c r="L132" s="7"/>
      <c r="M132" s="7"/>
      <c r="N132" s="7"/>
      <c r="O132" s="7"/>
      <c r="P132" s="7"/>
      <c r="Q132" s="7"/>
      <c r="R132" s="7"/>
    </row>
    <row r="133" spans="2:18">
      <c r="B133" s="7"/>
      <c r="C133" s="7"/>
      <c r="D133" s="7"/>
      <c r="E133" s="7"/>
      <c r="F133" s="7"/>
      <c r="G133" s="7"/>
      <c r="H133" s="7"/>
      <c r="I133" s="7"/>
      <c r="J133" s="7"/>
      <c r="K133" s="7"/>
      <c r="L133" s="7"/>
      <c r="M133" s="7"/>
      <c r="N133" s="7"/>
      <c r="O133" s="7"/>
      <c r="P133" s="7"/>
      <c r="Q133" s="7"/>
      <c r="R133" s="7"/>
    </row>
    <row r="134" spans="2:18">
      <c r="B134" s="7"/>
      <c r="C134" s="7"/>
      <c r="D134" s="7"/>
      <c r="E134" s="7"/>
      <c r="F134" s="7"/>
      <c r="G134" s="7"/>
      <c r="H134" s="7"/>
      <c r="I134" s="7"/>
      <c r="J134" s="7"/>
      <c r="K134" s="7"/>
      <c r="L134" s="7"/>
      <c r="M134" s="7"/>
      <c r="N134" s="7"/>
      <c r="O134" s="7"/>
      <c r="P134" s="7"/>
      <c r="Q134" s="7"/>
      <c r="R134" s="7"/>
    </row>
    <row r="135" spans="2:18">
      <c r="B135" s="7"/>
      <c r="C135" s="7"/>
      <c r="D135" s="7"/>
      <c r="E135" s="7"/>
      <c r="F135" s="7"/>
      <c r="G135" s="7"/>
      <c r="H135" s="7"/>
      <c r="I135" s="7"/>
      <c r="J135" s="7"/>
      <c r="K135" s="7"/>
      <c r="L135" s="7"/>
      <c r="M135" s="7"/>
      <c r="N135" s="7"/>
      <c r="O135" s="7"/>
      <c r="P135" s="7"/>
      <c r="Q135" s="7"/>
      <c r="R135" s="7"/>
    </row>
    <row r="136" spans="2:18">
      <c r="B136" s="7"/>
      <c r="C136" s="7"/>
      <c r="D136" s="7"/>
      <c r="E136" s="7"/>
      <c r="F136" s="7"/>
      <c r="G136" s="7"/>
      <c r="H136" s="7"/>
      <c r="I136" s="7"/>
      <c r="J136" s="7"/>
      <c r="K136" s="7"/>
      <c r="L136" s="7"/>
      <c r="M136" s="7"/>
      <c r="N136" s="7"/>
      <c r="O136" s="7"/>
      <c r="P136" s="7"/>
      <c r="Q136" s="7"/>
      <c r="R136" s="7"/>
    </row>
    <row r="137" spans="2:18">
      <c r="B137" s="7"/>
      <c r="C137" s="7"/>
      <c r="D137" s="7"/>
      <c r="E137" s="7"/>
      <c r="F137" s="7"/>
      <c r="G137" s="7"/>
      <c r="H137" s="7"/>
      <c r="I137" s="7"/>
      <c r="J137" s="7"/>
      <c r="K137" s="7"/>
      <c r="L137" s="7"/>
      <c r="M137" s="7"/>
      <c r="N137" s="7"/>
      <c r="O137" s="7"/>
      <c r="P137" s="7"/>
      <c r="Q137" s="7"/>
      <c r="R137" s="7"/>
    </row>
    <row r="138" spans="2:18">
      <c r="B138" s="7"/>
      <c r="C138" s="7"/>
      <c r="D138" s="7"/>
      <c r="E138" s="7"/>
      <c r="F138" s="7"/>
      <c r="G138" s="7"/>
      <c r="H138" s="7"/>
      <c r="I138" s="7"/>
      <c r="J138" s="7"/>
      <c r="K138" s="7"/>
      <c r="L138" s="7"/>
      <c r="M138" s="7"/>
      <c r="N138" s="7"/>
      <c r="O138" s="7"/>
      <c r="P138" s="7"/>
      <c r="Q138" s="7"/>
      <c r="R138" s="7"/>
    </row>
    <row r="139" spans="2:18">
      <c r="B139" s="7"/>
      <c r="C139" s="7"/>
      <c r="D139" s="7"/>
      <c r="E139" s="7"/>
      <c r="F139" s="7"/>
      <c r="G139" s="7"/>
      <c r="H139" s="7"/>
      <c r="I139" s="7"/>
      <c r="J139" s="7"/>
      <c r="K139" s="7"/>
      <c r="L139" s="7"/>
      <c r="M139" s="7"/>
      <c r="N139" s="7"/>
      <c r="O139" s="7"/>
      <c r="P139" s="7"/>
      <c r="Q139" s="7"/>
      <c r="R139" s="7"/>
    </row>
    <row r="140" spans="2:18">
      <c r="B140" s="7"/>
      <c r="C140" s="7"/>
      <c r="D140" s="7"/>
      <c r="E140" s="7"/>
      <c r="F140" s="7"/>
      <c r="G140" s="7"/>
      <c r="H140" s="7"/>
      <c r="I140" s="7"/>
      <c r="J140" s="7"/>
      <c r="K140" s="7"/>
      <c r="L140" s="7"/>
      <c r="M140" s="7"/>
      <c r="N140" s="7"/>
      <c r="O140" s="7"/>
      <c r="P140" s="7"/>
      <c r="Q140" s="7"/>
      <c r="R140" s="7"/>
    </row>
    <row r="141" spans="2:18">
      <c r="B141" s="7"/>
      <c r="C141" s="7"/>
      <c r="D141" s="7"/>
      <c r="E141" s="7"/>
      <c r="F141" s="7"/>
      <c r="G141" s="7"/>
      <c r="H141" s="7"/>
      <c r="I141" s="7"/>
      <c r="J141" s="7"/>
      <c r="K141" s="7"/>
      <c r="L141" s="7"/>
      <c r="M141" s="7"/>
      <c r="N141" s="7"/>
      <c r="O141" s="7"/>
      <c r="P141" s="7"/>
      <c r="Q141" s="7"/>
      <c r="R141" s="7"/>
    </row>
    <row r="142" spans="2:18">
      <c r="B142" s="7"/>
      <c r="C142" s="7"/>
      <c r="D142" s="7"/>
      <c r="E142" s="7"/>
      <c r="F142" s="7"/>
      <c r="G142" s="7"/>
      <c r="H142" s="7"/>
      <c r="I142" s="7"/>
      <c r="J142" s="7"/>
      <c r="K142" s="7"/>
      <c r="L142" s="7"/>
      <c r="M142" s="7"/>
      <c r="N142" s="7"/>
      <c r="O142" s="7"/>
      <c r="P142" s="7"/>
      <c r="Q142" s="7"/>
      <c r="R142" s="7"/>
    </row>
    <row r="143" spans="2:18">
      <c r="B143" s="7"/>
      <c r="C143" s="7"/>
      <c r="D143" s="7"/>
      <c r="E143" s="7"/>
      <c r="F143" s="7"/>
      <c r="G143" s="7"/>
      <c r="H143" s="7"/>
      <c r="I143" s="7"/>
      <c r="J143" s="7"/>
      <c r="K143" s="7"/>
      <c r="L143" s="7"/>
      <c r="M143" s="7"/>
      <c r="N143" s="7"/>
      <c r="O143" s="7"/>
      <c r="P143" s="7"/>
      <c r="Q143" s="7"/>
      <c r="R143" s="7"/>
    </row>
    <row r="144" spans="2:18">
      <c r="B144" s="7"/>
      <c r="C144" s="7"/>
      <c r="D144" s="7"/>
      <c r="E144" s="7"/>
      <c r="F144" s="7"/>
      <c r="G144" s="7"/>
      <c r="H144" s="7"/>
      <c r="I144" s="7"/>
      <c r="J144" s="7"/>
      <c r="K144" s="7"/>
      <c r="L144" s="7"/>
      <c r="M144" s="7"/>
      <c r="N144" s="7"/>
      <c r="O144" s="7"/>
      <c r="P144" s="7"/>
      <c r="Q144" s="7"/>
      <c r="R144" s="7"/>
    </row>
    <row r="145" spans="2:18">
      <c r="B145" s="7"/>
      <c r="C145" s="7"/>
      <c r="D145" s="7"/>
      <c r="E145" s="7"/>
      <c r="F145" s="7"/>
      <c r="G145" s="7"/>
      <c r="H145" s="7"/>
      <c r="I145" s="7"/>
      <c r="J145" s="7"/>
      <c r="K145" s="7"/>
      <c r="L145" s="7"/>
      <c r="M145" s="7"/>
      <c r="N145" s="7"/>
      <c r="O145" s="7"/>
      <c r="P145" s="7"/>
      <c r="Q145" s="7"/>
      <c r="R145" s="7"/>
    </row>
    <row r="146" spans="2:18">
      <c r="B146" s="7"/>
      <c r="C146" s="7"/>
      <c r="D146" s="7"/>
      <c r="E146" s="7"/>
      <c r="F146" s="7"/>
      <c r="G146" s="7"/>
      <c r="H146" s="7"/>
      <c r="I146" s="7"/>
      <c r="J146" s="7"/>
      <c r="K146" s="7"/>
      <c r="L146" s="7"/>
      <c r="M146" s="7"/>
      <c r="N146" s="7"/>
      <c r="O146" s="7"/>
      <c r="P146" s="7"/>
      <c r="Q146" s="7"/>
      <c r="R146" s="7"/>
    </row>
    <row r="147" spans="2:18">
      <c r="B147" s="7"/>
      <c r="C147" s="7"/>
      <c r="D147" s="7"/>
      <c r="E147" s="7"/>
      <c r="F147" s="7"/>
      <c r="G147" s="7"/>
      <c r="H147" s="7"/>
      <c r="I147" s="7"/>
      <c r="J147" s="7"/>
      <c r="K147" s="7"/>
      <c r="L147" s="7"/>
      <c r="M147" s="7"/>
      <c r="N147" s="7"/>
      <c r="O147" s="7"/>
      <c r="P147" s="7"/>
      <c r="Q147" s="7"/>
      <c r="R147" s="7"/>
    </row>
    <row r="148" spans="2:18">
      <c r="B148" s="7"/>
      <c r="C148" s="7"/>
      <c r="D148" s="7"/>
      <c r="E148" s="7"/>
      <c r="F148" s="7"/>
      <c r="G148" s="7"/>
      <c r="H148" s="7"/>
      <c r="I148" s="7"/>
      <c r="J148" s="7"/>
      <c r="K148" s="7"/>
      <c r="L148" s="7"/>
      <c r="M148" s="7"/>
      <c r="N148" s="7"/>
      <c r="O148" s="7"/>
      <c r="P148" s="7"/>
      <c r="Q148" s="7"/>
      <c r="R148" s="7"/>
    </row>
    <row r="149" spans="2:18">
      <c r="B149" s="7"/>
      <c r="C149" s="7"/>
      <c r="D149" s="7"/>
      <c r="E149" s="7"/>
      <c r="F149" s="7"/>
      <c r="G149" s="7"/>
      <c r="H149" s="7"/>
      <c r="I149" s="7"/>
      <c r="J149" s="7"/>
      <c r="K149" s="7"/>
      <c r="L149" s="7"/>
      <c r="M149" s="7"/>
      <c r="N149" s="7"/>
      <c r="O149" s="7"/>
      <c r="P149" s="7"/>
      <c r="Q149" s="7"/>
      <c r="R149" s="7"/>
    </row>
    <row r="150" spans="2:18">
      <c r="B150" s="7"/>
      <c r="C150" s="7"/>
      <c r="D150" s="7"/>
      <c r="E150" s="7"/>
      <c r="F150" s="7"/>
      <c r="G150" s="7"/>
      <c r="H150" s="7"/>
      <c r="I150" s="7"/>
      <c r="J150" s="7"/>
      <c r="K150" s="7"/>
      <c r="L150" s="7"/>
      <c r="M150" s="7"/>
      <c r="N150" s="7"/>
      <c r="O150" s="7"/>
      <c r="P150" s="7"/>
      <c r="Q150" s="7"/>
      <c r="R150" s="7"/>
    </row>
    <row r="151" spans="2:18">
      <c r="B151" s="7"/>
      <c r="C151" s="7"/>
      <c r="D151" s="7"/>
      <c r="E151" s="7"/>
      <c r="F151" s="7"/>
      <c r="G151" s="7"/>
      <c r="H151" s="7"/>
      <c r="I151" s="7"/>
      <c r="J151" s="7"/>
      <c r="K151" s="7"/>
      <c r="L151" s="7"/>
      <c r="M151" s="7"/>
      <c r="N151" s="7"/>
      <c r="O151" s="7"/>
      <c r="P151" s="7"/>
      <c r="Q151" s="7"/>
      <c r="R151" s="7"/>
    </row>
    <row r="152" spans="2:18">
      <c r="B152" s="7"/>
      <c r="C152" s="7"/>
      <c r="D152" s="7"/>
      <c r="E152" s="7"/>
      <c r="F152" s="7"/>
      <c r="G152" s="7"/>
      <c r="H152" s="7"/>
      <c r="I152" s="7"/>
      <c r="J152" s="7"/>
      <c r="K152" s="7"/>
      <c r="L152" s="7"/>
      <c r="M152" s="7"/>
      <c r="N152" s="7"/>
      <c r="O152" s="7"/>
      <c r="P152" s="7"/>
      <c r="Q152" s="7"/>
      <c r="R152" s="7"/>
    </row>
    <row r="153" spans="2:18">
      <c r="B153" s="7"/>
      <c r="C153" s="7"/>
      <c r="D153" s="7"/>
      <c r="E153" s="7"/>
      <c r="F153" s="7"/>
      <c r="G153" s="7"/>
      <c r="H153" s="7"/>
      <c r="I153" s="7"/>
      <c r="J153" s="7"/>
      <c r="K153" s="7"/>
      <c r="L153" s="7"/>
      <c r="M153" s="7"/>
      <c r="N153" s="7"/>
      <c r="O153" s="7"/>
      <c r="P153" s="7"/>
      <c r="Q153" s="7"/>
      <c r="R153" s="7"/>
    </row>
    <row r="154" spans="2:18">
      <c r="B154" s="7"/>
      <c r="C154" s="7"/>
      <c r="D154" s="7"/>
      <c r="E154" s="7"/>
      <c r="F154" s="7"/>
      <c r="G154" s="7"/>
      <c r="H154" s="7"/>
      <c r="I154" s="7"/>
      <c r="J154" s="7"/>
      <c r="K154" s="7"/>
      <c r="L154" s="7"/>
      <c r="M154" s="7"/>
      <c r="N154" s="7"/>
      <c r="O154" s="7"/>
      <c r="P154" s="7"/>
      <c r="Q154" s="7"/>
      <c r="R154" s="7"/>
    </row>
    <row r="155" spans="2:18">
      <c r="B155" s="7"/>
      <c r="C155" s="7"/>
      <c r="D155" s="7"/>
      <c r="E155" s="7"/>
      <c r="F155" s="7"/>
      <c r="G155" s="7"/>
      <c r="H155" s="7"/>
      <c r="I155" s="7"/>
      <c r="J155" s="7"/>
      <c r="K155" s="7"/>
      <c r="L155" s="7"/>
      <c r="M155" s="7"/>
      <c r="N155" s="7"/>
      <c r="O155" s="7"/>
      <c r="P155" s="7"/>
      <c r="Q155" s="7"/>
      <c r="R155" s="7"/>
    </row>
    <row r="156" spans="2:18">
      <c r="B156" s="7"/>
      <c r="C156" s="7"/>
      <c r="D156" s="7"/>
      <c r="E156" s="7"/>
      <c r="F156" s="7"/>
      <c r="G156" s="7"/>
      <c r="H156" s="7"/>
      <c r="I156" s="7"/>
      <c r="J156" s="7"/>
      <c r="K156" s="7"/>
      <c r="L156" s="7"/>
      <c r="M156" s="7"/>
      <c r="N156" s="7"/>
      <c r="O156" s="7"/>
      <c r="P156" s="7"/>
      <c r="Q156" s="7"/>
      <c r="R156" s="7"/>
    </row>
    <row r="157" spans="2:18">
      <c r="B157" s="7"/>
      <c r="C157" s="7"/>
      <c r="D157" s="7"/>
      <c r="E157" s="7"/>
      <c r="F157" s="7"/>
      <c r="G157" s="7"/>
      <c r="H157" s="7"/>
      <c r="I157" s="7"/>
      <c r="J157" s="7"/>
      <c r="K157" s="7"/>
      <c r="L157" s="7"/>
      <c r="M157" s="7"/>
      <c r="N157" s="7"/>
      <c r="O157" s="7"/>
      <c r="P157" s="7"/>
      <c r="Q157" s="7"/>
      <c r="R157" s="7"/>
    </row>
    <row r="158" spans="2:18">
      <c r="B158" s="7"/>
      <c r="C158" s="7"/>
      <c r="D158" s="7"/>
      <c r="E158" s="7"/>
      <c r="F158" s="7"/>
      <c r="G158" s="7"/>
      <c r="H158" s="7"/>
      <c r="I158" s="7"/>
      <c r="J158" s="7"/>
      <c r="K158" s="7"/>
      <c r="L158" s="7"/>
      <c r="M158" s="7"/>
      <c r="N158" s="7"/>
      <c r="O158" s="7"/>
      <c r="P158" s="7"/>
      <c r="Q158" s="7"/>
      <c r="R158" s="7"/>
    </row>
    <row r="159" spans="2:18">
      <c r="B159" s="7"/>
      <c r="C159" s="7"/>
      <c r="D159" s="7"/>
      <c r="E159" s="7"/>
      <c r="F159" s="7"/>
      <c r="G159" s="7"/>
      <c r="H159" s="7"/>
      <c r="I159" s="7"/>
      <c r="J159" s="7"/>
      <c r="K159" s="7"/>
      <c r="L159" s="7"/>
      <c r="M159" s="7"/>
      <c r="N159" s="7"/>
      <c r="O159" s="7"/>
      <c r="P159" s="7"/>
      <c r="Q159" s="7"/>
      <c r="R159" s="7"/>
    </row>
    <row r="160" spans="2:18">
      <c r="B160" s="7"/>
      <c r="C160" s="7"/>
      <c r="D160" s="7"/>
      <c r="E160" s="7"/>
      <c r="F160" s="7"/>
      <c r="G160" s="7"/>
      <c r="H160" s="7"/>
      <c r="I160" s="7"/>
      <c r="J160" s="7"/>
      <c r="K160" s="7"/>
      <c r="L160" s="7"/>
      <c r="M160" s="7"/>
      <c r="N160" s="7"/>
      <c r="O160" s="7"/>
      <c r="P160" s="7"/>
      <c r="Q160" s="7"/>
      <c r="R160" s="7"/>
    </row>
    <row r="161" spans="2:18">
      <c r="B161" s="7"/>
      <c r="C161" s="7"/>
      <c r="D161" s="7"/>
      <c r="E161" s="7"/>
      <c r="F161" s="7"/>
      <c r="G161" s="7"/>
      <c r="H161" s="7"/>
      <c r="I161" s="7"/>
      <c r="J161" s="7"/>
      <c r="K161" s="7"/>
      <c r="L161" s="7"/>
      <c r="M161" s="7"/>
      <c r="N161" s="7"/>
      <c r="O161" s="7"/>
      <c r="P161" s="7"/>
      <c r="Q161" s="7"/>
      <c r="R161" s="7"/>
    </row>
    <row r="162" spans="2:18">
      <c r="B162" s="7"/>
      <c r="C162" s="7"/>
      <c r="D162" s="7"/>
      <c r="E162" s="7"/>
      <c r="F162" s="7"/>
      <c r="G162" s="7"/>
      <c r="H162" s="7"/>
      <c r="I162" s="7"/>
      <c r="J162" s="7"/>
      <c r="K162" s="7"/>
      <c r="L162" s="7"/>
      <c r="M162" s="7"/>
      <c r="N162" s="7"/>
      <c r="O162" s="7"/>
      <c r="P162" s="7"/>
      <c r="Q162" s="7"/>
      <c r="R162" s="7"/>
    </row>
    <row r="163" spans="2:18">
      <c r="B163" s="7"/>
      <c r="C163" s="7"/>
      <c r="D163" s="7"/>
      <c r="E163" s="7"/>
      <c r="F163" s="7"/>
      <c r="G163" s="7"/>
      <c r="H163" s="7"/>
      <c r="I163" s="7"/>
      <c r="J163" s="7"/>
      <c r="K163" s="7"/>
      <c r="L163" s="7"/>
      <c r="M163" s="7"/>
      <c r="N163" s="7"/>
      <c r="O163" s="7"/>
      <c r="P163" s="7"/>
      <c r="Q163" s="7"/>
      <c r="R163" s="7"/>
    </row>
    <row r="164" spans="2:18">
      <c r="B164" s="7"/>
      <c r="C164" s="7"/>
      <c r="D164" s="7"/>
      <c r="E164" s="7"/>
      <c r="F164" s="7"/>
      <c r="G164" s="7"/>
      <c r="H164" s="7"/>
      <c r="I164" s="7"/>
      <c r="J164" s="7"/>
      <c r="K164" s="7"/>
      <c r="L164" s="7"/>
      <c r="M164" s="7"/>
      <c r="N164" s="7"/>
      <c r="O164" s="7"/>
      <c r="P164" s="7"/>
      <c r="Q164" s="7"/>
      <c r="R164" s="7"/>
    </row>
    <row r="165" spans="2:18">
      <c r="B165" s="7"/>
      <c r="C165" s="7"/>
      <c r="D165" s="7"/>
      <c r="E165" s="7"/>
      <c r="F165" s="7"/>
      <c r="G165" s="7"/>
      <c r="H165" s="7"/>
      <c r="I165" s="7"/>
      <c r="J165" s="7"/>
      <c r="K165" s="7"/>
      <c r="L165" s="7"/>
      <c r="M165" s="7"/>
      <c r="N165" s="7"/>
      <c r="O165" s="7"/>
      <c r="P165" s="7"/>
      <c r="Q165" s="7"/>
      <c r="R165" s="7"/>
    </row>
    <row r="166" spans="2:18">
      <c r="B166" s="7"/>
      <c r="C166" s="7"/>
      <c r="D166" s="7"/>
      <c r="E166" s="7"/>
      <c r="F166" s="7"/>
      <c r="G166" s="7"/>
      <c r="H166" s="7"/>
      <c r="I166" s="7"/>
      <c r="J166" s="7"/>
      <c r="K166" s="7"/>
      <c r="L166" s="7"/>
      <c r="M166" s="7"/>
      <c r="N166" s="7"/>
      <c r="O166" s="7"/>
      <c r="P166" s="7"/>
      <c r="Q166" s="7"/>
      <c r="R166" s="7"/>
    </row>
    <row r="167" spans="2:18">
      <c r="B167" s="7"/>
      <c r="C167" s="7"/>
      <c r="D167" s="7"/>
      <c r="E167" s="7"/>
      <c r="F167" s="7"/>
      <c r="G167" s="7"/>
      <c r="H167" s="7"/>
      <c r="I167" s="7"/>
      <c r="J167" s="7"/>
      <c r="K167" s="7"/>
      <c r="L167" s="7"/>
      <c r="M167" s="7"/>
      <c r="N167" s="7"/>
      <c r="O167" s="7"/>
      <c r="P167" s="7"/>
      <c r="Q167" s="7"/>
      <c r="R167" s="7"/>
    </row>
    <row r="168" spans="2:18">
      <c r="B168" s="7"/>
      <c r="C168" s="7"/>
      <c r="D168" s="7"/>
      <c r="E168" s="7"/>
      <c r="F168" s="7"/>
      <c r="G168" s="7"/>
      <c r="H168" s="7"/>
      <c r="I168" s="7"/>
      <c r="J168" s="7"/>
      <c r="K168" s="7"/>
      <c r="L168" s="7"/>
      <c r="M168" s="7"/>
      <c r="N168" s="7"/>
      <c r="O168" s="7"/>
      <c r="P168" s="7"/>
      <c r="Q168" s="7"/>
      <c r="R168" s="7"/>
    </row>
    <row r="169" spans="2:18">
      <c r="B169" s="7"/>
      <c r="C169" s="7"/>
      <c r="D169" s="7"/>
      <c r="E169" s="7"/>
      <c r="F169" s="7"/>
      <c r="G169" s="7"/>
      <c r="H169" s="7"/>
      <c r="I169" s="7"/>
      <c r="J169" s="7"/>
      <c r="K169" s="7"/>
      <c r="L169" s="7"/>
      <c r="M169" s="7"/>
      <c r="N169" s="7"/>
      <c r="O169" s="7"/>
      <c r="P169" s="7"/>
      <c r="Q169" s="7"/>
      <c r="R169" s="7"/>
    </row>
    <row r="170" spans="2:18">
      <c r="B170" s="7"/>
      <c r="C170" s="7"/>
      <c r="D170" s="7"/>
      <c r="E170" s="7"/>
      <c r="F170" s="7"/>
      <c r="G170" s="7"/>
      <c r="H170" s="7"/>
      <c r="I170" s="7"/>
      <c r="J170" s="7"/>
      <c r="K170" s="7"/>
      <c r="L170" s="7"/>
      <c r="M170" s="7"/>
      <c r="N170" s="7"/>
      <c r="O170" s="7"/>
      <c r="P170" s="7"/>
      <c r="Q170" s="7"/>
      <c r="R170" s="7"/>
    </row>
    <row r="171" spans="2:18">
      <c r="B171" s="7"/>
      <c r="C171" s="7"/>
      <c r="D171" s="7"/>
      <c r="E171" s="7"/>
      <c r="F171" s="7"/>
      <c r="G171" s="7"/>
      <c r="H171" s="7"/>
      <c r="I171" s="7"/>
      <c r="J171" s="7"/>
      <c r="K171" s="7"/>
      <c r="L171" s="7"/>
      <c r="M171" s="7"/>
      <c r="N171" s="7"/>
      <c r="O171" s="7"/>
      <c r="P171" s="7"/>
      <c r="Q171" s="7"/>
      <c r="R171" s="7"/>
    </row>
    <row r="172" spans="2:18">
      <c r="B172" s="7"/>
      <c r="C172" s="7"/>
      <c r="D172" s="7"/>
      <c r="E172" s="7"/>
      <c r="F172" s="7"/>
      <c r="G172" s="7"/>
      <c r="H172" s="7"/>
      <c r="I172" s="7"/>
      <c r="J172" s="7"/>
      <c r="K172" s="7"/>
      <c r="L172" s="7"/>
      <c r="M172" s="7"/>
      <c r="N172" s="7"/>
      <c r="O172" s="7"/>
      <c r="P172" s="7"/>
      <c r="Q172" s="7"/>
      <c r="R172" s="7"/>
    </row>
    <row r="173" spans="2:18">
      <c r="B173" s="7"/>
      <c r="C173" s="7"/>
      <c r="D173" s="7"/>
      <c r="E173" s="7"/>
      <c r="F173" s="7"/>
      <c r="G173" s="7"/>
      <c r="H173" s="7"/>
      <c r="I173" s="7"/>
      <c r="J173" s="7"/>
      <c r="K173" s="7"/>
      <c r="L173" s="7"/>
      <c r="M173" s="7"/>
      <c r="N173" s="7"/>
      <c r="O173" s="7"/>
      <c r="P173" s="7"/>
      <c r="Q173" s="7"/>
      <c r="R173" s="7"/>
    </row>
    <row r="174" spans="2:18">
      <c r="B174" s="7"/>
      <c r="C174" s="7"/>
      <c r="D174" s="7"/>
      <c r="E174" s="7"/>
      <c r="F174" s="7"/>
      <c r="G174" s="7"/>
      <c r="H174" s="7"/>
      <c r="I174" s="7"/>
      <c r="J174" s="7"/>
      <c r="K174" s="7"/>
      <c r="L174" s="7"/>
      <c r="M174" s="7"/>
      <c r="N174" s="7"/>
      <c r="O174" s="7"/>
      <c r="P174" s="7"/>
      <c r="Q174" s="7"/>
      <c r="R174" s="7"/>
    </row>
    <row r="175" spans="2:18">
      <c r="B175" s="7"/>
      <c r="C175" s="7"/>
      <c r="D175" s="7"/>
      <c r="E175" s="7"/>
      <c r="F175" s="7"/>
      <c r="G175" s="7"/>
      <c r="H175" s="7"/>
      <c r="I175" s="7"/>
      <c r="J175" s="7"/>
      <c r="K175" s="7"/>
      <c r="L175" s="7"/>
      <c r="M175" s="7"/>
      <c r="N175" s="7"/>
      <c r="O175" s="7"/>
      <c r="P175" s="7"/>
      <c r="Q175" s="7"/>
      <c r="R175" s="7"/>
    </row>
    <row r="176" spans="2:18">
      <c r="B176" s="7"/>
      <c r="C176" s="7"/>
      <c r="D176" s="7"/>
      <c r="E176" s="7"/>
      <c r="F176" s="7"/>
      <c r="G176" s="7"/>
      <c r="H176" s="7"/>
      <c r="I176" s="7"/>
      <c r="J176" s="7"/>
      <c r="K176" s="7"/>
      <c r="L176" s="7"/>
      <c r="M176" s="7"/>
      <c r="N176" s="7"/>
      <c r="O176" s="7"/>
      <c r="P176" s="7"/>
      <c r="Q176" s="7"/>
      <c r="R176" s="7"/>
    </row>
    <row r="177" spans="2:18">
      <c r="B177" s="7"/>
      <c r="C177" s="7"/>
      <c r="D177" s="7"/>
      <c r="E177" s="7"/>
      <c r="F177" s="7"/>
      <c r="G177" s="7"/>
      <c r="H177" s="7"/>
      <c r="I177" s="7"/>
      <c r="J177" s="7"/>
      <c r="K177" s="7"/>
      <c r="L177" s="7"/>
      <c r="M177" s="7"/>
      <c r="N177" s="7"/>
      <c r="O177" s="7"/>
      <c r="P177" s="7"/>
      <c r="Q177" s="7"/>
      <c r="R177" s="7"/>
    </row>
    <row r="180" spans="2:18" ht="14.1" customHeight="1"/>
    <row r="181" spans="2:18" ht="21">
      <c r="B181" s="10" t="s">
        <v>1354</v>
      </c>
      <c r="D181" s="9" t="s">
        <v>111</v>
      </c>
    </row>
    <row r="184" spans="2:18">
      <c r="B184" s="7"/>
      <c r="C184" s="7"/>
      <c r="D184" s="7"/>
      <c r="E184" s="7"/>
      <c r="F184" s="7"/>
      <c r="G184" s="7"/>
      <c r="H184" s="7"/>
      <c r="I184" s="7"/>
      <c r="J184" s="7"/>
      <c r="K184" s="7"/>
      <c r="L184" s="7"/>
      <c r="M184" s="7"/>
      <c r="N184" s="7"/>
      <c r="O184" s="7"/>
      <c r="P184" s="7"/>
      <c r="Q184" s="7"/>
      <c r="R184" s="7"/>
    </row>
    <row r="185" spans="2:18">
      <c r="B185" s="7"/>
      <c r="C185" s="7"/>
      <c r="D185" s="7"/>
      <c r="E185" s="7"/>
      <c r="F185" s="7"/>
      <c r="G185" s="7"/>
      <c r="H185" s="7"/>
      <c r="I185" s="7"/>
      <c r="J185" s="7"/>
      <c r="K185" s="7"/>
      <c r="L185" s="7"/>
      <c r="M185" s="7"/>
      <c r="N185" s="7"/>
      <c r="O185" s="7"/>
      <c r="P185" s="7"/>
      <c r="Q185" s="7"/>
      <c r="R185" s="7"/>
    </row>
    <row r="186" spans="2:18">
      <c r="B186" s="7"/>
      <c r="C186" s="7"/>
      <c r="D186" s="7"/>
      <c r="E186" s="7"/>
      <c r="F186" s="7"/>
      <c r="G186" s="7"/>
      <c r="H186" s="7"/>
      <c r="I186" s="7"/>
      <c r="J186" s="7"/>
      <c r="K186" s="7"/>
      <c r="L186" s="7"/>
      <c r="M186" s="7"/>
      <c r="N186" s="7"/>
      <c r="O186" s="7"/>
      <c r="P186" s="7"/>
      <c r="Q186" s="7"/>
      <c r="R186" s="7"/>
    </row>
    <row r="187" spans="2:18">
      <c r="B187" s="7"/>
      <c r="C187" s="7"/>
      <c r="D187" s="7"/>
      <c r="E187" s="7"/>
      <c r="F187" s="7"/>
      <c r="G187" s="7"/>
      <c r="H187" s="7"/>
      <c r="I187" s="7"/>
      <c r="J187" s="7"/>
      <c r="K187" s="7"/>
      <c r="L187" s="7"/>
      <c r="M187" s="7"/>
      <c r="N187" s="7"/>
      <c r="O187" s="7"/>
      <c r="P187" s="7"/>
      <c r="Q187" s="7"/>
      <c r="R187" s="7"/>
    </row>
    <row r="188" spans="2:18">
      <c r="B188" s="7"/>
      <c r="C188" s="7"/>
      <c r="D188" s="7"/>
      <c r="E188" s="7"/>
      <c r="F188" s="7"/>
      <c r="G188" s="7"/>
      <c r="H188" s="7"/>
      <c r="I188" s="7"/>
      <c r="J188" s="7"/>
      <c r="K188" s="7"/>
      <c r="L188" s="7"/>
      <c r="M188" s="7"/>
      <c r="N188" s="7"/>
      <c r="O188" s="7"/>
      <c r="P188" s="7"/>
      <c r="Q188" s="7"/>
      <c r="R188" s="7"/>
    </row>
    <row r="189" spans="2:18">
      <c r="B189" s="7"/>
      <c r="C189" s="7"/>
      <c r="D189" s="7"/>
      <c r="E189" s="7"/>
      <c r="F189" s="7"/>
      <c r="G189" s="7"/>
      <c r="H189" s="7"/>
      <c r="I189" s="7"/>
      <c r="J189" s="7"/>
      <c r="K189" s="7"/>
      <c r="L189" s="7"/>
      <c r="M189" s="7"/>
      <c r="N189" s="7"/>
      <c r="O189" s="7"/>
      <c r="P189" s="7"/>
      <c r="Q189" s="7"/>
      <c r="R189" s="7"/>
    </row>
    <row r="190" spans="2:18">
      <c r="B190" s="7"/>
      <c r="C190" s="7"/>
      <c r="D190" s="7"/>
      <c r="E190" s="7"/>
      <c r="F190" s="7"/>
      <c r="G190" s="7"/>
      <c r="H190" s="7"/>
      <c r="I190" s="7"/>
      <c r="J190" s="7"/>
      <c r="K190" s="7"/>
      <c r="L190" s="7"/>
      <c r="M190" s="7"/>
      <c r="N190" s="7"/>
      <c r="O190" s="7"/>
      <c r="P190" s="7"/>
      <c r="Q190" s="7"/>
      <c r="R190" s="7"/>
    </row>
    <row r="191" spans="2:18">
      <c r="B191" s="7"/>
      <c r="C191" s="7"/>
      <c r="D191" s="7"/>
      <c r="E191" s="7"/>
      <c r="F191" s="7"/>
      <c r="G191" s="7"/>
      <c r="H191" s="7"/>
      <c r="I191" s="7"/>
      <c r="J191" s="7"/>
      <c r="K191" s="7"/>
      <c r="L191" s="7"/>
      <c r="M191" s="7"/>
      <c r="N191" s="7"/>
      <c r="O191" s="7"/>
      <c r="P191" s="7"/>
      <c r="Q191" s="7"/>
      <c r="R191" s="7"/>
    </row>
    <row r="192" spans="2:18">
      <c r="B192" s="7"/>
      <c r="C192" s="7"/>
      <c r="D192" s="7"/>
      <c r="E192" s="7"/>
      <c r="F192" s="7"/>
      <c r="G192" s="7"/>
      <c r="H192" s="7"/>
      <c r="I192" s="7"/>
      <c r="J192" s="7"/>
      <c r="K192" s="7"/>
      <c r="L192" s="7"/>
      <c r="M192" s="7"/>
      <c r="N192" s="7"/>
      <c r="O192" s="7"/>
      <c r="P192" s="7"/>
      <c r="Q192" s="7"/>
      <c r="R192" s="7"/>
    </row>
    <row r="193" spans="2:18">
      <c r="B193" s="7"/>
      <c r="C193" s="7"/>
      <c r="D193" s="7"/>
      <c r="E193" s="7"/>
      <c r="F193" s="7"/>
      <c r="G193" s="7"/>
      <c r="H193" s="7"/>
      <c r="I193" s="7"/>
      <c r="J193" s="7"/>
      <c r="K193" s="7"/>
      <c r="L193" s="7"/>
      <c r="M193" s="7"/>
      <c r="N193" s="7"/>
      <c r="O193" s="7"/>
      <c r="P193" s="7"/>
      <c r="Q193" s="7"/>
      <c r="R193" s="7"/>
    </row>
    <row r="194" spans="2:18">
      <c r="B194" s="7"/>
      <c r="C194" s="7"/>
      <c r="D194" s="7"/>
      <c r="E194" s="7"/>
      <c r="F194" s="7"/>
      <c r="G194" s="7"/>
      <c r="H194" s="7"/>
      <c r="I194" s="7"/>
      <c r="J194" s="7"/>
      <c r="K194" s="7"/>
      <c r="L194" s="7"/>
      <c r="M194" s="7"/>
      <c r="N194" s="7"/>
      <c r="O194" s="7"/>
      <c r="P194" s="7"/>
      <c r="Q194" s="7"/>
      <c r="R194" s="7"/>
    </row>
    <row r="195" spans="2:18">
      <c r="B195" s="7"/>
      <c r="C195" s="7"/>
      <c r="D195" s="7"/>
      <c r="E195" s="7"/>
      <c r="F195" s="7"/>
      <c r="G195" s="7"/>
      <c r="H195" s="7"/>
      <c r="I195" s="7"/>
      <c r="J195" s="7"/>
      <c r="K195" s="7"/>
      <c r="L195" s="7"/>
      <c r="M195" s="7"/>
      <c r="N195" s="7"/>
      <c r="O195" s="7"/>
      <c r="P195" s="7"/>
      <c r="Q195" s="7"/>
      <c r="R195" s="7"/>
    </row>
    <row r="196" spans="2:18">
      <c r="B196" s="7"/>
      <c r="C196" s="7"/>
      <c r="D196" s="7"/>
      <c r="E196" s="7"/>
      <c r="F196" s="7"/>
      <c r="G196" s="7"/>
      <c r="H196" s="7"/>
      <c r="I196" s="7"/>
      <c r="J196" s="7"/>
      <c r="K196" s="7"/>
      <c r="L196" s="7"/>
      <c r="M196" s="7"/>
      <c r="N196" s="7"/>
      <c r="O196" s="7"/>
      <c r="P196" s="7"/>
      <c r="Q196" s="7"/>
      <c r="R196" s="7"/>
    </row>
    <row r="197" spans="2:18">
      <c r="B197" s="7"/>
      <c r="C197" s="7"/>
      <c r="D197" s="7"/>
      <c r="E197" s="7"/>
      <c r="F197" s="7"/>
      <c r="G197" s="7"/>
      <c r="H197" s="7"/>
      <c r="I197" s="7"/>
      <c r="J197" s="7"/>
      <c r="K197" s="7"/>
      <c r="L197" s="7"/>
      <c r="M197" s="7"/>
      <c r="N197" s="7"/>
      <c r="O197" s="7"/>
      <c r="P197" s="7"/>
      <c r="Q197" s="7"/>
      <c r="R197" s="7"/>
    </row>
    <row r="198" spans="2:18">
      <c r="B198" s="7"/>
      <c r="C198" s="7"/>
      <c r="D198" s="7"/>
      <c r="E198" s="7"/>
      <c r="F198" s="7"/>
      <c r="G198" s="7"/>
      <c r="H198" s="7"/>
      <c r="I198" s="7"/>
      <c r="J198" s="7"/>
      <c r="K198" s="7"/>
      <c r="L198" s="7"/>
      <c r="M198" s="7"/>
      <c r="N198" s="7"/>
      <c r="O198" s="7"/>
      <c r="P198" s="7"/>
      <c r="Q198" s="7"/>
      <c r="R198" s="7"/>
    </row>
    <row r="199" spans="2:18">
      <c r="B199" s="7"/>
      <c r="C199" s="7"/>
      <c r="D199" s="7"/>
      <c r="E199" s="7"/>
      <c r="F199" s="7"/>
      <c r="G199" s="7"/>
      <c r="H199" s="7"/>
      <c r="I199" s="7"/>
      <c r="J199" s="7"/>
      <c r="K199" s="7"/>
      <c r="L199" s="7"/>
      <c r="M199" s="7"/>
      <c r="N199" s="7"/>
      <c r="O199" s="7"/>
      <c r="P199" s="7"/>
      <c r="Q199" s="7"/>
      <c r="R199" s="7"/>
    </row>
    <row r="200" spans="2:18">
      <c r="B200" s="7"/>
      <c r="C200" s="7"/>
      <c r="D200" s="7"/>
      <c r="E200" s="7"/>
      <c r="F200" s="7"/>
      <c r="G200" s="7"/>
      <c r="H200" s="7"/>
      <c r="I200" s="7"/>
      <c r="J200" s="7"/>
      <c r="K200" s="7"/>
      <c r="L200" s="7"/>
      <c r="M200" s="7"/>
      <c r="N200" s="7"/>
      <c r="O200" s="7"/>
      <c r="P200" s="7"/>
      <c r="Q200" s="7"/>
      <c r="R200" s="7"/>
    </row>
    <row r="201" spans="2:18">
      <c r="B201" s="7"/>
      <c r="C201" s="7"/>
      <c r="D201" s="7"/>
      <c r="E201" s="7"/>
      <c r="F201" s="7"/>
      <c r="G201" s="7"/>
      <c r="H201" s="7"/>
      <c r="I201" s="7"/>
      <c r="J201" s="7"/>
      <c r="K201" s="7"/>
      <c r="L201" s="7"/>
      <c r="M201" s="7"/>
      <c r="N201" s="7"/>
      <c r="O201" s="7"/>
      <c r="P201" s="7"/>
      <c r="Q201" s="7"/>
      <c r="R201" s="7"/>
    </row>
    <row r="202" spans="2:18">
      <c r="B202" s="7"/>
      <c r="C202" s="7"/>
      <c r="D202" s="7"/>
      <c r="E202" s="7"/>
      <c r="F202" s="7"/>
      <c r="G202" s="7"/>
      <c r="H202" s="7"/>
      <c r="I202" s="7"/>
      <c r="J202" s="7"/>
      <c r="K202" s="7"/>
      <c r="L202" s="7"/>
      <c r="M202" s="7"/>
      <c r="N202" s="7"/>
      <c r="O202" s="7"/>
      <c r="P202" s="7"/>
      <c r="Q202" s="7"/>
      <c r="R202" s="7"/>
    </row>
    <row r="203" spans="2:18">
      <c r="B203" s="7"/>
      <c r="C203" s="7"/>
      <c r="D203" s="7"/>
      <c r="E203" s="7"/>
      <c r="F203" s="7"/>
      <c r="G203" s="7"/>
      <c r="H203" s="7"/>
      <c r="I203" s="7"/>
      <c r="J203" s="7"/>
      <c r="K203" s="7"/>
      <c r="L203" s="7"/>
      <c r="M203" s="7"/>
      <c r="N203" s="7"/>
      <c r="O203" s="7"/>
      <c r="P203" s="7"/>
      <c r="Q203" s="7"/>
      <c r="R203" s="7"/>
    </row>
    <row r="204" spans="2:18">
      <c r="B204" s="7"/>
      <c r="C204" s="7"/>
      <c r="D204" s="7"/>
      <c r="E204" s="7"/>
      <c r="F204" s="7"/>
      <c r="G204" s="7"/>
      <c r="H204" s="7"/>
      <c r="I204" s="7"/>
      <c r="J204" s="7"/>
      <c r="K204" s="7"/>
      <c r="L204" s="7"/>
      <c r="M204" s="7"/>
      <c r="N204" s="7"/>
      <c r="O204" s="7"/>
      <c r="P204" s="7"/>
      <c r="Q204" s="7"/>
      <c r="R204" s="7"/>
    </row>
    <row r="205" spans="2:18">
      <c r="B205" s="7"/>
      <c r="C205" s="7"/>
      <c r="D205" s="7"/>
      <c r="E205" s="7"/>
      <c r="F205" s="7"/>
      <c r="G205" s="7"/>
      <c r="H205" s="7"/>
      <c r="I205" s="7"/>
      <c r="J205" s="7"/>
      <c r="K205" s="7"/>
      <c r="L205" s="7"/>
      <c r="M205" s="7"/>
      <c r="N205" s="7"/>
      <c r="O205" s="7"/>
      <c r="P205" s="7"/>
      <c r="Q205" s="7"/>
      <c r="R205" s="7"/>
    </row>
    <row r="206" spans="2:18">
      <c r="B206" s="7"/>
      <c r="C206" s="7"/>
      <c r="D206" s="7"/>
      <c r="E206" s="7"/>
      <c r="F206" s="7"/>
      <c r="G206" s="7"/>
      <c r="H206" s="7"/>
      <c r="I206" s="7"/>
      <c r="J206" s="7"/>
      <c r="K206" s="7"/>
      <c r="L206" s="7"/>
      <c r="M206" s="7"/>
      <c r="N206" s="7"/>
      <c r="O206" s="7"/>
      <c r="P206" s="7"/>
      <c r="Q206" s="7"/>
      <c r="R206" s="7"/>
    </row>
    <row r="207" spans="2:18">
      <c r="B207" s="7"/>
      <c r="C207" s="7"/>
      <c r="D207" s="7"/>
      <c r="E207" s="7"/>
      <c r="F207" s="7"/>
      <c r="G207" s="7"/>
      <c r="H207" s="7"/>
      <c r="I207" s="7"/>
      <c r="J207" s="7"/>
      <c r="K207" s="7"/>
      <c r="L207" s="7"/>
      <c r="M207" s="7"/>
      <c r="N207" s="7"/>
      <c r="O207" s="7"/>
      <c r="P207" s="7"/>
      <c r="Q207" s="7"/>
      <c r="R207" s="7"/>
    </row>
    <row r="208" spans="2:18">
      <c r="B208" s="7"/>
      <c r="C208" s="7"/>
      <c r="D208" s="7"/>
      <c r="E208" s="7"/>
      <c r="F208" s="7"/>
      <c r="G208" s="7"/>
      <c r="H208" s="7"/>
      <c r="I208" s="7"/>
      <c r="J208" s="7"/>
      <c r="K208" s="7"/>
      <c r="L208" s="7"/>
      <c r="M208" s="7"/>
      <c r="N208" s="7"/>
      <c r="O208" s="7"/>
      <c r="P208" s="7"/>
      <c r="Q208" s="7"/>
      <c r="R208" s="7"/>
    </row>
    <row r="209" spans="2:18">
      <c r="B209" s="7"/>
      <c r="C209" s="7"/>
      <c r="D209" s="7"/>
      <c r="E209" s="7"/>
      <c r="F209" s="7"/>
      <c r="G209" s="7"/>
      <c r="H209" s="7"/>
      <c r="I209" s="7"/>
      <c r="J209" s="7"/>
      <c r="K209" s="7"/>
      <c r="L209" s="7"/>
      <c r="M209" s="7"/>
      <c r="N209" s="7"/>
      <c r="O209" s="7"/>
      <c r="P209" s="7"/>
      <c r="Q209" s="7"/>
      <c r="R209" s="7"/>
    </row>
    <row r="210" spans="2:18">
      <c r="B210" s="7"/>
      <c r="C210" s="7"/>
      <c r="D210" s="7"/>
      <c r="E210" s="7"/>
      <c r="F210" s="7"/>
      <c r="G210" s="7"/>
      <c r="H210" s="7"/>
      <c r="I210" s="7"/>
      <c r="J210" s="7"/>
      <c r="K210" s="7"/>
      <c r="L210" s="7"/>
      <c r="M210" s="7"/>
      <c r="N210" s="7"/>
      <c r="O210" s="7"/>
      <c r="P210" s="7"/>
      <c r="Q210" s="7"/>
      <c r="R210" s="7"/>
    </row>
    <row r="211" spans="2:18">
      <c r="B211" s="7"/>
      <c r="C211" s="7"/>
      <c r="D211" s="7"/>
      <c r="E211" s="7"/>
      <c r="F211" s="7"/>
      <c r="G211" s="7"/>
      <c r="H211" s="7"/>
      <c r="I211" s="7"/>
      <c r="J211" s="7"/>
      <c r="K211" s="7"/>
      <c r="L211" s="7"/>
      <c r="M211" s="7"/>
      <c r="N211" s="7"/>
      <c r="O211" s="7"/>
      <c r="P211" s="7"/>
      <c r="Q211" s="7"/>
      <c r="R211" s="7"/>
    </row>
    <row r="212" spans="2:18">
      <c r="B212" s="7"/>
      <c r="C212" s="7"/>
      <c r="D212" s="7"/>
      <c r="E212" s="7"/>
      <c r="F212" s="7"/>
      <c r="G212" s="7"/>
      <c r="H212" s="7"/>
      <c r="I212" s="7"/>
      <c r="J212" s="7"/>
      <c r="K212" s="7"/>
      <c r="L212" s="7"/>
      <c r="M212" s="7"/>
      <c r="N212" s="7"/>
      <c r="O212" s="7"/>
      <c r="P212" s="7"/>
      <c r="Q212" s="7"/>
      <c r="R212" s="7"/>
    </row>
    <row r="213" spans="2:18">
      <c r="B213" s="7"/>
      <c r="C213" s="7"/>
      <c r="D213" s="7"/>
      <c r="E213" s="7"/>
      <c r="F213" s="7"/>
      <c r="G213" s="7"/>
      <c r="H213" s="7"/>
      <c r="I213" s="7"/>
      <c r="J213" s="7"/>
      <c r="K213" s="7"/>
      <c r="L213" s="7"/>
      <c r="M213" s="7"/>
      <c r="N213" s="7"/>
      <c r="O213" s="7"/>
      <c r="P213" s="7"/>
      <c r="Q213" s="7"/>
      <c r="R213" s="7"/>
    </row>
    <row r="214" spans="2:18">
      <c r="B214" s="7"/>
      <c r="C214" s="7"/>
      <c r="D214" s="7"/>
      <c r="E214" s="7"/>
      <c r="F214" s="7"/>
      <c r="G214" s="7"/>
      <c r="H214" s="7"/>
      <c r="I214" s="7"/>
      <c r="J214" s="7"/>
      <c r="K214" s="7"/>
      <c r="L214" s="7"/>
      <c r="M214" s="7"/>
      <c r="N214" s="7"/>
      <c r="O214" s="7"/>
      <c r="P214" s="7"/>
      <c r="Q214" s="7"/>
      <c r="R214" s="7"/>
    </row>
    <row r="215" spans="2:18">
      <c r="B215" s="7"/>
      <c r="C215" s="7"/>
      <c r="D215" s="7"/>
      <c r="E215" s="7"/>
      <c r="F215" s="7"/>
      <c r="G215" s="7"/>
      <c r="H215" s="7"/>
      <c r="I215" s="7"/>
      <c r="J215" s="7"/>
      <c r="K215" s="7"/>
      <c r="L215" s="7"/>
      <c r="M215" s="7"/>
      <c r="N215" s="7"/>
      <c r="O215" s="7"/>
      <c r="P215" s="7"/>
      <c r="Q215" s="7"/>
      <c r="R215" s="7"/>
    </row>
    <row r="216" spans="2:18">
      <c r="B216" s="7"/>
      <c r="C216" s="7"/>
      <c r="D216" s="7"/>
      <c r="E216" s="7"/>
      <c r="F216" s="7"/>
      <c r="G216" s="7"/>
      <c r="H216" s="7"/>
      <c r="I216" s="7"/>
      <c r="J216" s="7"/>
      <c r="K216" s="7"/>
      <c r="L216" s="7"/>
      <c r="M216" s="7"/>
      <c r="N216" s="7"/>
      <c r="O216" s="7"/>
      <c r="P216" s="7"/>
      <c r="Q216" s="7"/>
      <c r="R216" s="7"/>
    </row>
    <row r="217" spans="2:18">
      <c r="B217" s="7"/>
      <c r="C217" s="7"/>
      <c r="D217" s="7"/>
      <c r="E217" s="7"/>
      <c r="F217" s="7"/>
      <c r="G217" s="7"/>
      <c r="H217" s="7"/>
      <c r="I217" s="7"/>
      <c r="J217" s="7"/>
      <c r="K217" s="7"/>
      <c r="L217" s="7"/>
      <c r="M217" s="7"/>
      <c r="N217" s="7"/>
      <c r="O217" s="7"/>
      <c r="P217" s="7"/>
      <c r="Q217" s="7"/>
      <c r="R217" s="7"/>
    </row>
    <row r="218" spans="2:18">
      <c r="B218" s="7"/>
      <c r="C218" s="7"/>
      <c r="D218" s="7"/>
      <c r="E218" s="7"/>
      <c r="F218" s="7"/>
      <c r="G218" s="7"/>
      <c r="H218" s="7"/>
      <c r="I218" s="7"/>
      <c r="J218" s="7"/>
      <c r="K218" s="7"/>
      <c r="L218" s="7"/>
      <c r="M218" s="7"/>
      <c r="N218" s="7"/>
      <c r="O218" s="7"/>
      <c r="P218" s="7"/>
      <c r="Q218" s="7"/>
      <c r="R218" s="7"/>
    </row>
    <row r="219" spans="2:18">
      <c r="B219" s="7"/>
      <c r="C219" s="7"/>
      <c r="D219" s="7"/>
      <c r="E219" s="7"/>
      <c r="F219" s="7"/>
      <c r="G219" s="7"/>
      <c r="H219" s="7"/>
      <c r="I219" s="7"/>
      <c r="J219" s="7"/>
      <c r="K219" s="7"/>
      <c r="L219" s="7"/>
      <c r="M219" s="7"/>
      <c r="N219" s="7"/>
      <c r="O219" s="7"/>
      <c r="P219" s="7"/>
      <c r="Q219" s="7"/>
      <c r="R219" s="7"/>
    </row>
    <row r="220" spans="2:18">
      <c r="B220" s="7"/>
      <c r="C220" s="7"/>
      <c r="D220" s="7"/>
      <c r="E220" s="7"/>
      <c r="F220" s="7"/>
      <c r="G220" s="7"/>
      <c r="H220" s="7"/>
      <c r="I220" s="7"/>
      <c r="J220" s="7"/>
      <c r="K220" s="7"/>
      <c r="L220" s="7"/>
      <c r="M220" s="7"/>
      <c r="N220" s="7"/>
      <c r="O220" s="7"/>
      <c r="P220" s="7"/>
      <c r="Q220" s="7"/>
      <c r="R220" s="7"/>
    </row>
    <row r="221" spans="2:18">
      <c r="B221" s="7"/>
      <c r="C221" s="7"/>
      <c r="D221" s="7"/>
      <c r="E221" s="7"/>
      <c r="F221" s="7"/>
      <c r="G221" s="7"/>
      <c r="H221" s="7"/>
      <c r="I221" s="7"/>
      <c r="J221" s="7"/>
      <c r="K221" s="7"/>
      <c r="L221" s="7"/>
      <c r="M221" s="7"/>
      <c r="N221" s="7"/>
      <c r="O221" s="7"/>
      <c r="P221" s="7"/>
      <c r="Q221" s="7"/>
      <c r="R221" s="7"/>
    </row>
    <row r="222" spans="2:18">
      <c r="B222" s="7"/>
      <c r="C222" s="7"/>
      <c r="D222" s="7"/>
      <c r="E222" s="7"/>
      <c r="F222" s="7"/>
      <c r="G222" s="7"/>
      <c r="H222" s="7"/>
      <c r="I222" s="7"/>
      <c r="J222" s="7"/>
      <c r="K222" s="7"/>
      <c r="L222" s="7"/>
      <c r="M222" s="7"/>
      <c r="N222" s="7"/>
      <c r="O222" s="7"/>
      <c r="P222" s="7"/>
      <c r="Q222" s="7"/>
      <c r="R222" s="7"/>
    </row>
    <row r="223" spans="2:18">
      <c r="B223" s="7"/>
      <c r="C223" s="7"/>
      <c r="D223" s="7"/>
      <c r="E223" s="7"/>
      <c r="F223" s="7"/>
      <c r="G223" s="7"/>
      <c r="H223" s="7"/>
      <c r="I223" s="7"/>
      <c r="J223" s="7"/>
      <c r="K223" s="7"/>
      <c r="L223" s="7"/>
      <c r="M223" s="7"/>
      <c r="N223" s="7"/>
      <c r="O223" s="7"/>
      <c r="P223" s="7"/>
      <c r="Q223" s="7"/>
      <c r="R223" s="7"/>
    </row>
    <row r="224" spans="2:18">
      <c r="B224" s="7"/>
      <c r="C224" s="7"/>
      <c r="D224" s="7"/>
      <c r="E224" s="7"/>
      <c r="F224" s="7"/>
      <c r="G224" s="7"/>
      <c r="H224" s="7"/>
      <c r="I224" s="7"/>
      <c r="J224" s="7"/>
      <c r="K224" s="7"/>
      <c r="L224" s="7"/>
      <c r="M224" s="7"/>
      <c r="N224" s="7"/>
      <c r="O224" s="7"/>
      <c r="P224" s="7"/>
      <c r="Q224" s="7"/>
      <c r="R224" s="7"/>
    </row>
    <row r="225" spans="2:18">
      <c r="B225" s="7"/>
      <c r="C225" s="7"/>
      <c r="D225" s="7"/>
      <c r="E225" s="7"/>
      <c r="F225" s="7"/>
      <c r="G225" s="7"/>
      <c r="H225" s="7"/>
      <c r="I225" s="7"/>
      <c r="J225" s="7"/>
      <c r="K225" s="7"/>
      <c r="L225" s="7"/>
      <c r="M225" s="7"/>
      <c r="N225" s="7"/>
      <c r="O225" s="7"/>
      <c r="P225" s="7"/>
      <c r="Q225" s="7"/>
      <c r="R225" s="7"/>
    </row>
    <row r="226" spans="2:18">
      <c r="B226" s="7"/>
      <c r="C226" s="7"/>
      <c r="D226" s="7"/>
      <c r="E226" s="7"/>
      <c r="F226" s="7"/>
      <c r="G226" s="7"/>
      <c r="H226" s="7"/>
      <c r="I226" s="7"/>
      <c r="J226" s="7"/>
      <c r="K226" s="7"/>
      <c r="L226" s="7"/>
      <c r="M226" s="7"/>
      <c r="N226" s="7"/>
      <c r="O226" s="7"/>
      <c r="P226" s="7"/>
      <c r="Q226" s="7"/>
      <c r="R226" s="7"/>
    </row>
    <row r="227" spans="2:18">
      <c r="B227" s="7"/>
      <c r="C227" s="7"/>
      <c r="D227" s="7"/>
      <c r="E227" s="7"/>
      <c r="F227" s="7"/>
      <c r="G227" s="7"/>
      <c r="H227" s="7"/>
      <c r="I227" s="7"/>
      <c r="J227" s="7"/>
      <c r="K227" s="7"/>
      <c r="L227" s="7"/>
      <c r="M227" s="7"/>
      <c r="N227" s="7"/>
      <c r="O227" s="7"/>
      <c r="P227" s="7"/>
      <c r="Q227" s="7"/>
      <c r="R227" s="7"/>
    </row>
    <row r="228" spans="2:18">
      <c r="B228" s="7"/>
      <c r="C228" s="7"/>
      <c r="D228" s="7"/>
      <c r="E228" s="7"/>
      <c r="F228" s="7"/>
      <c r="G228" s="7"/>
      <c r="H228" s="7"/>
      <c r="I228" s="7"/>
      <c r="J228" s="7"/>
      <c r="K228" s="7"/>
      <c r="L228" s="7"/>
      <c r="M228" s="7"/>
      <c r="N228" s="7"/>
      <c r="O228" s="7"/>
      <c r="P228" s="7"/>
      <c r="Q228" s="7"/>
      <c r="R228" s="7"/>
    </row>
    <row r="229" spans="2:18">
      <c r="B229" s="7"/>
      <c r="C229" s="7"/>
      <c r="D229" s="7"/>
      <c r="E229" s="7"/>
      <c r="F229" s="7"/>
      <c r="G229" s="7"/>
      <c r="H229" s="7"/>
      <c r="I229" s="7"/>
      <c r="J229" s="7"/>
      <c r="K229" s="7"/>
      <c r="L229" s="7"/>
      <c r="M229" s="7"/>
      <c r="N229" s="7"/>
      <c r="O229" s="7"/>
      <c r="P229" s="7"/>
      <c r="Q229" s="7"/>
      <c r="R229" s="7"/>
    </row>
    <row r="233" spans="2:18" ht="21">
      <c r="B233" s="10" t="s">
        <v>1355</v>
      </c>
      <c r="D233" s="9" t="s">
        <v>123</v>
      </c>
    </row>
    <row r="236" spans="2:18">
      <c r="B236" s="7"/>
      <c r="C236" s="7"/>
      <c r="D236" s="7"/>
      <c r="E236" s="7"/>
      <c r="F236" s="7"/>
      <c r="G236" s="7"/>
      <c r="H236" s="7"/>
      <c r="I236" s="7"/>
      <c r="J236" s="7"/>
      <c r="K236" s="7"/>
      <c r="L236" s="7"/>
      <c r="M236" s="7"/>
      <c r="N236" s="7"/>
      <c r="O236" s="7"/>
      <c r="P236" s="7"/>
      <c r="Q236" s="7"/>
      <c r="R236" s="7"/>
    </row>
    <row r="237" spans="2:18">
      <c r="B237" s="7"/>
      <c r="C237" s="7"/>
      <c r="D237" s="7"/>
      <c r="E237" s="7"/>
      <c r="F237" s="7"/>
      <c r="G237" s="7"/>
      <c r="H237" s="7"/>
      <c r="I237" s="7"/>
      <c r="J237" s="7"/>
      <c r="K237" s="7"/>
      <c r="L237" s="7"/>
      <c r="M237" s="7"/>
      <c r="N237" s="7"/>
      <c r="O237" s="7"/>
      <c r="P237" s="7"/>
      <c r="Q237" s="7"/>
      <c r="R237" s="7"/>
    </row>
    <row r="238" spans="2:18">
      <c r="B238" s="7"/>
      <c r="C238" s="7"/>
      <c r="D238" s="7"/>
      <c r="E238" s="7"/>
      <c r="F238" s="7"/>
      <c r="G238" s="7"/>
      <c r="H238" s="7"/>
      <c r="I238" s="7"/>
      <c r="J238" s="7"/>
      <c r="K238" s="7"/>
      <c r="L238" s="7"/>
      <c r="M238" s="7"/>
      <c r="N238" s="7"/>
      <c r="O238" s="7"/>
      <c r="P238" s="7"/>
      <c r="Q238" s="7"/>
      <c r="R238" s="7"/>
    </row>
    <row r="239" spans="2:18">
      <c r="B239" s="7"/>
      <c r="C239" s="7"/>
      <c r="D239" s="7"/>
      <c r="E239" s="7"/>
      <c r="F239" s="7"/>
      <c r="G239" s="7"/>
      <c r="H239" s="7"/>
      <c r="I239" s="7"/>
      <c r="J239" s="7"/>
      <c r="K239" s="7"/>
      <c r="L239" s="7"/>
      <c r="M239" s="7"/>
      <c r="N239" s="7"/>
      <c r="O239" s="7"/>
      <c r="P239" s="7"/>
      <c r="Q239" s="7"/>
      <c r="R239" s="7"/>
    </row>
    <row r="240" spans="2:18">
      <c r="B240" s="7"/>
      <c r="C240" s="7"/>
      <c r="D240" s="7"/>
      <c r="E240" s="7"/>
      <c r="F240" s="7"/>
      <c r="G240" s="7"/>
      <c r="H240" s="7"/>
      <c r="I240" s="7"/>
      <c r="J240" s="7"/>
      <c r="K240" s="7"/>
      <c r="L240" s="7"/>
      <c r="M240" s="7"/>
      <c r="N240" s="7"/>
      <c r="O240" s="7"/>
      <c r="P240" s="7"/>
      <c r="Q240" s="7"/>
      <c r="R240" s="7"/>
    </row>
    <row r="241" spans="2:18">
      <c r="B241" s="7"/>
      <c r="C241" s="7"/>
      <c r="D241" s="7"/>
      <c r="E241" s="7"/>
      <c r="F241" s="7"/>
      <c r="G241" s="7"/>
      <c r="H241" s="7"/>
      <c r="I241" s="7"/>
      <c r="J241" s="7"/>
      <c r="K241" s="7"/>
      <c r="L241" s="7"/>
      <c r="M241" s="7"/>
      <c r="N241" s="7"/>
      <c r="O241" s="7"/>
      <c r="P241" s="7"/>
      <c r="Q241" s="7"/>
      <c r="R241" s="7"/>
    </row>
    <row r="242" spans="2:18">
      <c r="B242" s="7"/>
      <c r="C242" s="7"/>
      <c r="D242" s="7"/>
      <c r="E242" s="7"/>
      <c r="F242" s="7"/>
      <c r="G242" s="7"/>
      <c r="H242" s="7"/>
      <c r="I242" s="7"/>
      <c r="J242" s="7"/>
      <c r="K242" s="7"/>
      <c r="L242" s="7"/>
      <c r="M242" s="7"/>
      <c r="N242" s="7"/>
      <c r="O242" s="7"/>
      <c r="P242" s="7"/>
      <c r="Q242" s="7"/>
      <c r="R242" s="7"/>
    </row>
    <row r="243" spans="2:18">
      <c r="B243" s="7"/>
      <c r="C243" s="7"/>
      <c r="D243" s="7"/>
      <c r="E243" s="7"/>
      <c r="F243" s="7"/>
      <c r="G243" s="7"/>
      <c r="H243" s="7"/>
      <c r="I243" s="7"/>
      <c r="J243" s="7"/>
      <c r="K243" s="7"/>
      <c r="L243" s="7"/>
      <c r="M243" s="7"/>
      <c r="N243" s="7"/>
      <c r="O243" s="7"/>
      <c r="P243" s="7"/>
      <c r="Q243" s="7"/>
      <c r="R243" s="7"/>
    </row>
    <row r="244" spans="2:18">
      <c r="B244" s="7"/>
      <c r="C244" s="7"/>
      <c r="D244" s="7"/>
      <c r="E244" s="7"/>
      <c r="F244" s="7"/>
      <c r="G244" s="7"/>
      <c r="H244" s="7"/>
      <c r="I244" s="7"/>
      <c r="J244" s="7"/>
      <c r="K244" s="7"/>
      <c r="L244" s="7"/>
      <c r="M244" s="7"/>
      <c r="N244" s="7"/>
      <c r="O244" s="7"/>
      <c r="P244" s="7"/>
      <c r="Q244" s="7"/>
      <c r="R244" s="7"/>
    </row>
    <row r="245" spans="2:18">
      <c r="B245" s="7"/>
      <c r="C245" s="7"/>
      <c r="D245" s="7"/>
      <c r="E245" s="7"/>
      <c r="F245" s="7"/>
      <c r="G245" s="7"/>
      <c r="H245" s="7"/>
      <c r="I245" s="7"/>
      <c r="J245" s="7"/>
      <c r="K245" s="7"/>
      <c r="L245" s="7"/>
      <c r="M245" s="7"/>
      <c r="N245" s="7"/>
      <c r="O245" s="7"/>
      <c r="P245" s="7"/>
      <c r="Q245" s="7"/>
      <c r="R245" s="7"/>
    </row>
    <row r="246" spans="2:18">
      <c r="B246" s="7"/>
      <c r="C246" s="7"/>
      <c r="D246" s="7"/>
      <c r="E246" s="7"/>
      <c r="F246" s="7"/>
      <c r="G246" s="7"/>
      <c r="H246" s="7"/>
      <c r="I246" s="7"/>
      <c r="J246" s="7"/>
      <c r="K246" s="7"/>
      <c r="L246" s="7"/>
      <c r="M246" s="7"/>
      <c r="N246" s="7"/>
      <c r="O246" s="7"/>
      <c r="P246" s="7"/>
      <c r="Q246" s="7"/>
      <c r="R246" s="7"/>
    </row>
    <row r="247" spans="2:18">
      <c r="B247" s="7"/>
      <c r="C247" s="7"/>
      <c r="D247" s="7"/>
      <c r="E247" s="7"/>
      <c r="F247" s="7"/>
      <c r="G247" s="7"/>
      <c r="H247" s="7"/>
      <c r="I247" s="7"/>
      <c r="J247" s="7"/>
      <c r="K247" s="7"/>
      <c r="L247" s="7"/>
      <c r="M247" s="7"/>
      <c r="N247" s="7"/>
      <c r="O247" s="7"/>
      <c r="P247" s="7"/>
      <c r="Q247" s="7"/>
      <c r="R247" s="7"/>
    </row>
    <row r="248" spans="2:18">
      <c r="B248" s="7"/>
      <c r="C248" s="7"/>
      <c r="D248" s="7"/>
      <c r="E248" s="7"/>
      <c r="F248" s="7"/>
      <c r="G248" s="7"/>
      <c r="H248" s="7"/>
      <c r="I248" s="7"/>
      <c r="J248" s="7"/>
      <c r="K248" s="7"/>
      <c r="L248" s="7"/>
      <c r="M248" s="7"/>
      <c r="N248" s="7"/>
      <c r="O248" s="7"/>
      <c r="P248" s="7"/>
      <c r="Q248" s="7"/>
      <c r="R248" s="7"/>
    </row>
    <row r="249" spans="2:18">
      <c r="B249" s="7"/>
      <c r="C249" s="7"/>
      <c r="D249" s="7"/>
      <c r="E249" s="7"/>
      <c r="F249" s="7"/>
      <c r="G249" s="7"/>
      <c r="H249" s="7"/>
      <c r="I249" s="7"/>
      <c r="J249" s="7"/>
      <c r="K249" s="7"/>
      <c r="L249" s="7"/>
      <c r="M249" s="7"/>
      <c r="N249" s="7"/>
      <c r="O249" s="7"/>
      <c r="P249" s="7"/>
      <c r="Q249" s="7"/>
      <c r="R249" s="7"/>
    </row>
    <row r="250" spans="2:18">
      <c r="B250" s="7"/>
      <c r="C250" s="7"/>
      <c r="D250" s="7"/>
      <c r="E250" s="7"/>
      <c r="F250" s="7"/>
      <c r="G250" s="7"/>
      <c r="H250" s="7"/>
      <c r="I250" s="7"/>
      <c r="J250" s="7"/>
      <c r="K250" s="7"/>
      <c r="L250" s="7"/>
      <c r="M250" s="7"/>
      <c r="N250" s="7"/>
      <c r="O250" s="7"/>
      <c r="P250" s="7"/>
      <c r="Q250" s="7"/>
      <c r="R250" s="7"/>
    </row>
    <row r="251" spans="2:18">
      <c r="B251" s="7"/>
      <c r="C251" s="7"/>
      <c r="D251" s="7"/>
      <c r="E251" s="7"/>
      <c r="F251" s="7"/>
      <c r="G251" s="7"/>
      <c r="H251" s="7"/>
      <c r="I251" s="7"/>
      <c r="J251" s="7"/>
      <c r="K251" s="7"/>
      <c r="L251" s="7"/>
      <c r="M251" s="7"/>
      <c r="N251" s="7"/>
      <c r="O251" s="7"/>
      <c r="P251" s="7"/>
      <c r="Q251" s="7"/>
      <c r="R251" s="7"/>
    </row>
    <row r="252" spans="2:18">
      <c r="B252" s="7"/>
      <c r="C252" s="7"/>
      <c r="D252" s="7"/>
      <c r="E252" s="7"/>
      <c r="F252" s="7"/>
      <c r="G252" s="7"/>
      <c r="H252" s="7"/>
      <c r="I252" s="7"/>
      <c r="J252" s="7"/>
      <c r="K252" s="7"/>
      <c r="L252" s="7"/>
      <c r="M252" s="7"/>
      <c r="N252" s="7"/>
      <c r="O252" s="7"/>
      <c r="P252" s="7"/>
      <c r="Q252" s="7"/>
      <c r="R252" s="7"/>
    </row>
    <row r="253" spans="2:18">
      <c r="B253" s="7"/>
      <c r="C253" s="7"/>
      <c r="D253" s="7"/>
      <c r="E253" s="7"/>
      <c r="F253" s="7"/>
      <c r="G253" s="7"/>
      <c r="H253" s="7"/>
      <c r="I253" s="7"/>
      <c r="J253" s="7"/>
      <c r="K253" s="7"/>
      <c r="L253" s="7"/>
      <c r="M253" s="7"/>
      <c r="N253" s="7"/>
      <c r="O253" s="7"/>
      <c r="P253" s="7"/>
      <c r="Q253" s="7"/>
      <c r="R253" s="7"/>
    </row>
    <row r="254" spans="2:18">
      <c r="B254" s="7"/>
      <c r="C254" s="7"/>
      <c r="D254" s="7"/>
      <c r="E254" s="7"/>
      <c r="F254" s="7"/>
      <c r="G254" s="7"/>
      <c r="H254" s="7"/>
      <c r="I254" s="7"/>
      <c r="J254" s="7"/>
      <c r="K254" s="7"/>
      <c r="L254" s="7"/>
      <c r="M254" s="7"/>
      <c r="N254" s="7"/>
      <c r="O254" s="7"/>
      <c r="P254" s="7"/>
      <c r="Q254" s="7"/>
      <c r="R254" s="7"/>
    </row>
    <row r="255" spans="2:18">
      <c r="B255" s="7"/>
      <c r="C255" s="7"/>
      <c r="D255" s="7"/>
      <c r="E255" s="7"/>
      <c r="F255" s="7"/>
      <c r="G255" s="7"/>
      <c r="H255" s="7"/>
      <c r="I255" s="7"/>
      <c r="J255" s="7"/>
      <c r="K255" s="7"/>
      <c r="L255" s="7"/>
      <c r="M255" s="7"/>
      <c r="N255" s="7"/>
      <c r="O255" s="7"/>
      <c r="P255" s="7"/>
      <c r="Q255" s="7"/>
      <c r="R255" s="7"/>
    </row>
    <row r="256" spans="2:18">
      <c r="B256" s="7"/>
      <c r="C256" s="7"/>
      <c r="D256" s="7"/>
      <c r="E256" s="7"/>
      <c r="F256" s="7"/>
      <c r="G256" s="7"/>
      <c r="H256" s="7"/>
      <c r="I256" s="7"/>
      <c r="J256" s="7"/>
      <c r="K256" s="7"/>
      <c r="L256" s="7"/>
      <c r="M256" s="7"/>
      <c r="N256" s="7"/>
      <c r="O256" s="7"/>
      <c r="P256" s="7"/>
      <c r="Q256" s="7"/>
      <c r="R256" s="7"/>
    </row>
    <row r="257" spans="2:18">
      <c r="B257" s="7"/>
      <c r="C257" s="7"/>
      <c r="D257" s="7"/>
      <c r="E257" s="7"/>
      <c r="F257" s="7"/>
      <c r="G257" s="7"/>
      <c r="H257" s="7"/>
      <c r="I257" s="7"/>
      <c r="J257" s="7"/>
      <c r="K257" s="7"/>
      <c r="L257" s="7"/>
      <c r="M257" s="7"/>
      <c r="N257" s="7"/>
      <c r="O257" s="7"/>
      <c r="P257" s="7"/>
      <c r="Q257" s="7"/>
      <c r="R257" s="7"/>
    </row>
    <row r="258" spans="2:18">
      <c r="B258" s="7"/>
      <c r="C258" s="7"/>
      <c r="D258" s="7"/>
      <c r="E258" s="7"/>
      <c r="F258" s="7"/>
      <c r="G258" s="7"/>
      <c r="H258" s="7"/>
      <c r="I258" s="7"/>
      <c r="J258" s="7"/>
      <c r="K258" s="7"/>
      <c r="L258" s="7"/>
      <c r="M258" s="7"/>
      <c r="N258" s="7"/>
      <c r="O258" s="7"/>
      <c r="P258" s="7"/>
      <c r="Q258" s="7"/>
      <c r="R258" s="7"/>
    </row>
    <row r="259" spans="2:18">
      <c r="B259" s="7"/>
      <c r="C259" s="7"/>
      <c r="D259" s="7"/>
      <c r="E259" s="7"/>
      <c r="F259" s="7"/>
      <c r="G259" s="7"/>
      <c r="H259" s="7"/>
      <c r="I259" s="7"/>
      <c r="J259" s="7"/>
      <c r="K259" s="7"/>
      <c r="L259" s="7"/>
      <c r="M259" s="7"/>
      <c r="N259" s="7"/>
      <c r="O259" s="7"/>
      <c r="P259" s="7"/>
      <c r="Q259" s="7"/>
      <c r="R259" s="7"/>
    </row>
    <row r="260" spans="2:18">
      <c r="B260" s="7"/>
      <c r="C260" s="7"/>
      <c r="D260" s="7"/>
      <c r="E260" s="7"/>
      <c r="F260" s="7"/>
      <c r="G260" s="7"/>
      <c r="H260" s="7"/>
      <c r="I260" s="7"/>
      <c r="J260" s="7"/>
      <c r="K260" s="7"/>
      <c r="L260" s="7"/>
      <c r="M260" s="7"/>
      <c r="N260" s="7"/>
      <c r="O260" s="7"/>
      <c r="P260" s="7"/>
      <c r="Q260" s="7"/>
      <c r="R260" s="7"/>
    </row>
    <row r="261" spans="2:18">
      <c r="B261" s="7"/>
      <c r="C261" s="7"/>
      <c r="D261" s="7"/>
      <c r="E261" s="7"/>
      <c r="F261" s="7"/>
      <c r="G261" s="7"/>
      <c r="H261" s="7"/>
      <c r="I261" s="7"/>
      <c r="J261" s="7"/>
      <c r="K261" s="7"/>
      <c r="L261" s="7"/>
      <c r="M261" s="7"/>
      <c r="N261" s="7"/>
      <c r="O261" s="7"/>
      <c r="P261" s="7"/>
      <c r="Q261" s="7"/>
      <c r="R261" s="7"/>
    </row>
    <row r="262" spans="2:18">
      <c r="B262" s="7"/>
      <c r="C262" s="7"/>
      <c r="D262" s="7"/>
      <c r="E262" s="7"/>
      <c r="F262" s="7"/>
      <c r="G262" s="7"/>
      <c r="H262" s="7"/>
      <c r="I262" s="7"/>
      <c r="J262" s="7"/>
      <c r="K262" s="7"/>
      <c r="L262" s="7"/>
      <c r="M262" s="7"/>
      <c r="N262" s="7"/>
      <c r="O262" s="7"/>
      <c r="P262" s="7"/>
      <c r="Q262" s="7"/>
      <c r="R262" s="7"/>
    </row>
    <row r="263" spans="2:18">
      <c r="B263" s="7"/>
      <c r="C263" s="7"/>
      <c r="D263" s="7"/>
      <c r="E263" s="7"/>
      <c r="F263" s="7"/>
      <c r="G263" s="7"/>
      <c r="H263" s="7"/>
      <c r="I263" s="7"/>
      <c r="J263" s="7"/>
      <c r="K263" s="7"/>
      <c r="L263" s="7"/>
      <c r="M263" s="7"/>
      <c r="N263" s="7"/>
      <c r="O263" s="7"/>
      <c r="P263" s="7"/>
      <c r="Q263" s="7"/>
      <c r="R263" s="7"/>
    </row>
    <row r="264" spans="2:18">
      <c r="B264" s="7"/>
      <c r="C264" s="7"/>
      <c r="D264" s="7"/>
      <c r="E264" s="7"/>
      <c r="F264" s="7"/>
      <c r="G264" s="7"/>
      <c r="H264" s="7"/>
      <c r="I264" s="7"/>
      <c r="J264" s="7"/>
      <c r="K264" s="7"/>
      <c r="L264" s="7"/>
      <c r="M264" s="7"/>
      <c r="N264" s="7"/>
      <c r="O264" s="7"/>
      <c r="P264" s="7"/>
      <c r="Q264" s="7"/>
      <c r="R264" s="7"/>
    </row>
    <row r="265" spans="2:18">
      <c r="B265" s="7"/>
      <c r="C265" s="7"/>
      <c r="D265" s="7"/>
      <c r="E265" s="7"/>
      <c r="F265" s="7"/>
      <c r="G265" s="7"/>
      <c r="H265" s="7"/>
      <c r="I265" s="7"/>
      <c r="J265" s="7"/>
      <c r="K265" s="7"/>
      <c r="L265" s="7"/>
      <c r="M265" s="7"/>
      <c r="N265" s="7"/>
      <c r="O265" s="7"/>
      <c r="P265" s="7"/>
      <c r="Q265" s="7"/>
      <c r="R265" s="7"/>
    </row>
    <row r="266" spans="2:18">
      <c r="B266" s="7"/>
      <c r="C266" s="7"/>
      <c r="D266" s="7"/>
      <c r="E266" s="7"/>
      <c r="F266" s="7"/>
      <c r="G266" s="7"/>
      <c r="H266" s="7"/>
      <c r="I266" s="7"/>
      <c r="J266" s="7"/>
      <c r="K266" s="7"/>
      <c r="L266" s="7"/>
      <c r="M266" s="7"/>
      <c r="N266" s="7"/>
      <c r="O266" s="7"/>
      <c r="P266" s="7"/>
      <c r="Q266" s="7"/>
      <c r="R266" s="7"/>
    </row>
    <row r="267" spans="2:18">
      <c r="B267" s="7"/>
      <c r="C267" s="7"/>
      <c r="D267" s="7"/>
      <c r="E267" s="7"/>
      <c r="F267" s="7"/>
      <c r="G267" s="7"/>
      <c r="H267" s="7"/>
      <c r="I267" s="7"/>
      <c r="J267" s="7"/>
      <c r="K267" s="7"/>
      <c r="L267" s="7"/>
      <c r="M267" s="7"/>
      <c r="N267" s="7"/>
      <c r="O267" s="7"/>
      <c r="P267" s="7"/>
      <c r="Q267" s="7"/>
      <c r="R267" s="7"/>
    </row>
    <row r="268" spans="2:18">
      <c r="B268" s="7"/>
      <c r="C268" s="7"/>
      <c r="D268" s="7"/>
      <c r="E268" s="7"/>
      <c r="F268" s="7"/>
      <c r="G268" s="7"/>
      <c r="H268" s="7"/>
      <c r="I268" s="7"/>
      <c r="J268" s="7"/>
      <c r="K268" s="7"/>
      <c r="L268" s="7"/>
      <c r="M268" s="7"/>
      <c r="N268" s="7"/>
      <c r="O268" s="7"/>
      <c r="P268" s="7"/>
      <c r="Q268" s="7"/>
      <c r="R268" s="7"/>
    </row>
    <row r="269" spans="2:18">
      <c r="B269" s="7"/>
      <c r="C269" s="7"/>
      <c r="D269" s="7"/>
      <c r="E269" s="7"/>
      <c r="F269" s="7"/>
      <c r="G269" s="7"/>
      <c r="H269" s="7"/>
      <c r="I269" s="7"/>
      <c r="J269" s="7"/>
      <c r="K269" s="7"/>
      <c r="L269" s="7"/>
      <c r="M269" s="7"/>
      <c r="N269" s="7"/>
      <c r="O269" s="7"/>
      <c r="P269" s="7"/>
      <c r="Q269" s="7"/>
      <c r="R269" s="7"/>
    </row>
    <row r="270" spans="2:18">
      <c r="B270" s="7"/>
      <c r="C270" s="7"/>
      <c r="D270" s="7"/>
      <c r="E270" s="7"/>
      <c r="F270" s="7"/>
      <c r="G270" s="7"/>
      <c r="H270" s="7"/>
      <c r="I270" s="7"/>
      <c r="J270" s="7"/>
      <c r="K270" s="7"/>
      <c r="L270" s="7"/>
      <c r="M270" s="7"/>
      <c r="N270" s="7"/>
      <c r="O270" s="7"/>
      <c r="P270" s="7"/>
      <c r="Q270" s="7"/>
      <c r="R270" s="7"/>
    </row>
    <row r="271" spans="2:18">
      <c r="B271" s="7"/>
      <c r="C271" s="7"/>
      <c r="D271" s="7"/>
      <c r="E271" s="7"/>
      <c r="F271" s="7"/>
      <c r="G271" s="7"/>
      <c r="H271" s="7"/>
      <c r="I271" s="7"/>
      <c r="J271" s="7"/>
      <c r="K271" s="7"/>
      <c r="L271" s="7"/>
      <c r="M271" s="7"/>
      <c r="N271" s="7"/>
      <c r="O271" s="7"/>
      <c r="P271" s="7"/>
      <c r="Q271" s="7"/>
      <c r="R271" s="7"/>
    </row>
    <row r="272" spans="2:18">
      <c r="B272" s="7"/>
      <c r="C272" s="7"/>
      <c r="D272" s="7"/>
      <c r="E272" s="7"/>
      <c r="F272" s="7"/>
      <c r="G272" s="7"/>
      <c r="H272" s="7"/>
      <c r="I272" s="7"/>
      <c r="J272" s="7"/>
      <c r="K272" s="7"/>
      <c r="L272" s="7"/>
      <c r="M272" s="7"/>
      <c r="N272" s="7"/>
      <c r="O272" s="7"/>
      <c r="P272" s="7"/>
      <c r="Q272" s="7"/>
      <c r="R272" s="7"/>
    </row>
    <row r="273" spans="2:18">
      <c r="B273" s="7"/>
      <c r="C273" s="7"/>
      <c r="D273" s="7"/>
      <c r="E273" s="7"/>
      <c r="F273" s="7"/>
      <c r="G273" s="7"/>
      <c r="H273" s="7"/>
      <c r="I273" s="7"/>
      <c r="J273" s="7"/>
      <c r="K273" s="7"/>
      <c r="L273" s="7"/>
      <c r="M273" s="7"/>
      <c r="N273" s="7"/>
      <c r="O273" s="7"/>
      <c r="P273" s="7"/>
      <c r="Q273" s="7"/>
      <c r="R273" s="7"/>
    </row>
    <row r="274" spans="2:18">
      <c r="B274" s="7"/>
      <c r="C274" s="7"/>
      <c r="D274" s="7"/>
      <c r="E274" s="7"/>
      <c r="F274" s="7"/>
      <c r="G274" s="7"/>
      <c r="H274" s="7"/>
      <c r="I274" s="7"/>
      <c r="J274" s="7"/>
      <c r="K274" s="7"/>
      <c r="L274" s="7"/>
      <c r="M274" s="7"/>
      <c r="N274" s="7"/>
      <c r="O274" s="7"/>
      <c r="P274" s="7"/>
      <c r="Q274" s="7"/>
      <c r="R274" s="7"/>
    </row>
    <row r="275" spans="2:18">
      <c r="B275" s="7"/>
      <c r="C275" s="7"/>
      <c r="D275" s="7"/>
      <c r="E275" s="7"/>
      <c r="F275" s="7"/>
      <c r="G275" s="7"/>
      <c r="H275" s="7"/>
      <c r="I275" s="7"/>
      <c r="J275" s="7"/>
      <c r="K275" s="7"/>
      <c r="L275" s="7"/>
      <c r="M275" s="7"/>
      <c r="N275" s="7"/>
      <c r="O275" s="7"/>
      <c r="P275" s="7"/>
      <c r="Q275" s="7"/>
      <c r="R275" s="7"/>
    </row>
    <row r="276" spans="2:18">
      <c r="B276" s="7"/>
      <c r="C276" s="7"/>
      <c r="D276" s="7"/>
      <c r="E276" s="7"/>
      <c r="F276" s="7"/>
      <c r="G276" s="7"/>
      <c r="H276" s="7"/>
      <c r="I276" s="7"/>
      <c r="J276" s="7"/>
      <c r="K276" s="7"/>
      <c r="L276" s="7"/>
      <c r="M276" s="7"/>
      <c r="N276" s="7"/>
      <c r="O276" s="7"/>
      <c r="P276" s="7"/>
      <c r="Q276" s="7"/>
      <c r="R276" s="7"/>
    </row>
    <row r="277" spans="2:18">
      <c r="B277" s="7"/>
      <c r="C277" s="7"/>
      <c r="D277" s="7"/>
      <c r="E277" s="7"/>
      <c r="F277" s="7"/>
      <c r="G277" s="7"/>
      <c r="H277" s="7"/>
      <c r="I277" s="7"/>
      <c r="J277" s="7"/>
      <c r="K277" s="7"/>
      <c r="L277" s="7"/>
      <c r="M277" s="7"/>
      <c r="N277" s="7"/>
      <c r="O277" s="7"/>
      <c r="P277" s="7"/>
      <c r="Q277" s="7"/>
      <c r="R277" s="7"/>
    </row>
    <row r="278" spans="2:18">
      <c r="B278" s="7"/>
      <c r="C278" s="7"/>
      <c r="D278" s="7"/>
      <c r="E278" s="7"/>
      <c r="F278" s="7"/>
      <c r="G278" s="7"/>
      <c r="H278" s="7"/>
      <c r="I278" s="7"/>
      <c r="J278" s="7"/>
      <c r="K278" s="7"/>
      <c r="L278" s="7"/>
      <c r="M278" s="7"/>
      <c r="N278" s="7"/>
      <c r="O278" s="7"/>
      <c r="P278" s="7"/>
      <c r="Q278" s="7"/>
      <c r="R278" s="7"/>
    </row>
    <row r="279" spans="2:18">
      <c r="B279" s="7"/>
      <c r="C279" s="7"/>
      <c r="D279" s="7"/>
      <c r="E279" s="7"/>
      <c r="F279" s="7"/>
      <c r="G279" s="7"/>
      <c r="H279" s="7"/>
      <c r="I279" s="7"/>
      <c r="J279" s="7"/>
      <c r="K279" s="7"/>
      <c r="L279" s="7"/>
      <c r="M279" s="7"/>
      <c r="N279" s="7"/>
      <c r="O279" s="7"/>
      <c r="P279" s="7"/>
      <c r="Q279" s="7"/>
      <c r="R279" s="7"/>
    </row>
    <row r="280" spans="2:18">
      <c r="B280" s="7"/>
      <c r="C280" s="7"/>
      <c r="D280" s="7"/>
      <c r="E280" s="7"/>
      <c r="F280" s="7"/>
      <c r="G280" s="7"/>
      <c r="H280" s="7"/>
      <c r="I280" s="7"/>
      <c r="J280" s="7"/>
      <c r="K280" s="7"/>
      <c r="L280" s="7"/>
      <c r="M280" s="7"/>
      <c r="N280" s="7"/>
      <c r="O280" s="7"/>
      <c r="P280" s="7"/>
      <c r="Q280" s="7"/>
      <c r="R280" s="7"/>
    </row>
    <row r="281" spans="2:18">
      <c r="B281" s="7"/>
      <c r="C281" s="7"/>
      <c r="D281" s="7"/>
      <c r="E281" s="7"/>
      <c r="F281" s="7"/>
      <c r="G281" s="7"/>
      <c r="H281" s="7"/>
      <c r="I281" s="7"/>
      <c r="J281" s="7"/>
      <c r="K281" s="7"/>
      <c r="L281" s="7"/>
      <c r="M281" s="7"/>
      <c r="N281" s="7"/>
      <c r="O281" s="7"/>
      <c r="P281" s="7"/>
      <c r="Q281" s="7"/>
      <c r="R281" s="7"/>
    </row>
    <row r="282" spans="2:18">
      <c r="B282" s="7"/>
      <c r="C282" s="7"/>
      <c r="D282" s="7"/>
      <c r="E282" s="7"/>
      <c r="F282" s="7"/>
      <c r="G282" s="7"/>
      <c r="H282" s="7"/>
      <c r="I282" s="7"/>
      <c r="J282" s="7"/>
      <c r="K282" s="7"/>
      <c r="L282" s="7"/>
      <c r="M282" s="7"/>
      <c r="N282" s="7"/>
      <c r="O282" s="7"/>
      <c r="P282" s="7"/>
      <c r="Q282" s="7"/>
      <c r="R282" s="7"/>
    </row>
    <row r="283" spans="2:18">
      <c r="B283" s="7"/>
      <c r="C283" s="7"/>
      <c r="D283" s="7"/>
      <c r="E283" s="7"/>
      <c r="F283" s="7"/>
      <c r="G283" s="7"/>
      <c r="H283" s="7"/>
      <c r="I283" s="7"/>
      <c r="J283" s="7"/>
      <c r="K283" s="7"/>
      <c r="L283" s="7"/>
      <c r="M283" s="7"/>
      <c r="N283" s="7"/>
      <c r="O283" s="7"/>
      <c r="P283" s="7"/>
      <c r="Q283" s="7"/>
      <c r="R283" s="7"/>
    </row>
    <row r="287" spans="2:18">
      <c r="B287" s="34" t="s">
        <v>822</v>
      </c>
      <c r="C287" s="48"/>
      <c r="D287" s="48"/>
      <c r="E287" s="48"/>
      <c r="F287" s="50"/>
      <c r="G287" s="50"/>
      <c r="H287" s="51" t="str">
        <f>HYPERLINK("#'Hist Hosting Cap Indicator'!A1","Historical Hosting Potential Results based on 2024 constraint headroom dispatch data")</f>
        <v>Historical Hosting Potential Results based on 2024 constraint headroom dispatch data</v>
      </c>
      <c r="I287" s="51"/>
      <c r="J287" s="51"/>
      <c r="K287" s="51"/>
      <c r="L287" s="51"/>
      <c r="M287" s="51"/>
      <c r="N287" s="51"/>
      <c r="O287" s="51"/>
      <c r="P287" s="7"/>
    </row>
  </sheetData>
  <pageMargins left="0.7" right="0.7" top="0.75" bottom="0.75" header="0.3" footer="0.3"/>
  <pageSetup paperSize="9" orientation="portrait" verticalDpi="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F5B9F7-2D08-42DE-B3BD-27F9F0DB4F83}">
  <sheetPr>
    <tabColor theme="3" tint="0.89999084444715716"/>
  </sheetPr>
  <dimension ref="B2:Z249"/>
  <sheetViews>
    <sheetView topLeftCell="A75" zoomScale="68" zoomScaleNormal="85" workbookViewId="0">
      <selection activeCell="Y107" sqref="Y107"/>
    </sheetView>
  </sheetViews>
  <sheetFormatPr defaultColWidth="9" defaultRowHeight="14.45"/>
  <cols>
    <col min="1" max="1" width="9" style="5"/>
    <col min="2" max="2" width="16.375" style="5" customWidth="1"/>
    <col min="3" max="13" width="9" style="5"/>
    <col min="14" max="14" width="9" style="5" customWidth="1"/>
    <col min="15" max="16384" width="9" style="5"/>
  </cols>
  <sheetData>
    <row r="2" spans="2:13" ht="21">
      <c r="B2" s="10" t="s">
        <v>1356</v>
      </c>
      <c r="D2" s="9" t="s">
        <v>73</v>
      </c>
    </row>
    <row r="5" spans="2:13">
      <c r="B5" s="7"/>
      <c r="C5" s="7"/>
      <c r="D5" s="7"/>
      <c r="E5" s="7"/>
      <c r="F5" s="7"/>
      <c r="G5" s="7"/>
      <c r="H5" s="7"/>
      <c r="I5" s="7"/>
      <c r="J5" s="7"/>
      <c r="K5" s="7"/>
      <c r="L5" s="7"/>
      <c r="M5" s="7"/>
    </row>
    <row r="6" spans="2:13">
      <c r="B6" s="7"/>
      <c r="C6" s="7"/>
      <c r="D6" s="7"/>
      <c r="E6" s="7"/>
      <c r="F6" s="7"/>
      <c r="G6" s="7"/>
      <c r="H6" s="7"/>
      <c r="I6" s="7"/>
      <c r="J6" s="7"/>
      <c r="K6" s="7"/>
      <c r="L6" s="7"/>
      <c r="M6" s="7"/>
    </row>
    <row r="7" spans="2:13">
      <c r="B7" s="7"/>
      <c r="C7" s="7"/>
      <c r="D7" s="7"/>
      <c r="E7" s="7"/>
      <c r="F7" s="7"/>
      <c r="G7" s="7"/>
      <c r="H7" s="7"/>
      <c r="I7" s="7"/>
      <c r="J7" s="7"/>
      <c r="K7" s="7"/>
      <c r="L7" s="7"/>
      <c r="M7" s="7"/>
    </row>
    <row r="8" spans="2:13">
      <c r="B8" s="7"/>
      <c r="C8" s="7"/>
      <c r="D8" s="7"/>
      <c r="E8" s="7"/>
      <c r="F8" s="7"/>
      <c r="G8" s="7"/>
      <c r="H8" s="7"/>
      <c r="I8" s="7"/>
      <c r="J8" s="7"/>
      <c r="K8" s="7"/>
      <c r="L8" s="7"/>
      <c r="M8" s="7"/>
    </row>
    <row r="9" spans="2:13">
      <c r="B9" s="7"/>
      <c r="C9" s="7"/>
      <c r="D9" s="7"/>
      <c r="E9" s="7"/>
      <c r="F9" s="7"/>
      <c r="G9" s="7"/>
      <c r="H9" s="7"/>
      <c r="I9" s="7"/>
      <c r="J9" s="7"/>
      <c r="K9" s="7"/>
      <c r="L9" s="7"/>
      <c r="M9" s="7"/>
    </row>
    <row r="10" spans="2:13">
      <c r="B10" s="7"/>
      <c r="C10" s="7"/>
      <c r="D10" s="7"/>
      <c r="E10" s="7"/>
      <c r="F10" s="7"/>
      <c r="G10" s="7"/>
      <c r="H10" s="7"/>
      <c r="I10" s="7"/>
      <c r="J10" s="7"/>
      <c r="K10" s="7"/>
      <c r="L10" s="7"/>
      <c r="M10" s="7"/>
    </row>
    <row r="11" spans="2:13">
      <c r="B11" s="7"/>
      <c r="C11" s="7"/>
      <c r="D11" s="7"/>
      <c r="E11" s="7"/>
      <c r="F11" s="7"/>
      <c r="G11" s="7"/>
      <c r="H11" s="7"/>
      <c r="I11" s="7"/>
      <c r="J11" s="7"/>
      <c r="K11" s="7"/>
      <c r="L11" s="7"/>
      <c r="M11" s="7"/>
    </row>
    <row r="12" spans="2:13">
      <c r="B12" s="7"/>
      <c r="C12" s="7"/>
      <c r="D12" s="7"/>
      <c r="E12" s="7"/>
      <c r="F12" s="7"/>
      <c r="G12" s="7"/>
      <c r="H12" s="7"/>
      <c r="I12" s="7"/>
      <c r="J12" s="7"/>
      <c r="K12" s="7"/>
      <c r="L12" s="7"/>
      <c r="M12" s="7"/>
    </row>
    <row r="13" spans="2:13">
      <c r="B13" s="7"/>
      <c r="C13" s="7"/>
      <c r="D13" s="7"/>
      <c r="E13" s="7"/>
      <c r="F13" s="7"/>
      <c r="G13" s="7"/>
      <c r="H13" s="7"/>
      <c r="I13" s="7"/>
      <c r="J13" s="7"/>
      <c r="K13" s="7"/>
      <c r="L13" s="7"/>
      <c r="M13" s="7"/>
    </row>
    <row r="14" spans="2:13">
      <c r="B14" s="7"/>
      <c r="C14" s="7"/>
      <c r="D14" s="7"/>
      <c r="E14" s="7"/>
      <c r="F14" s="7"/>
      <c r="G14" s="7"/>
      <c r="H14" s="7"/>
      <c r="I14" s="7"/>
      <c r="J14" s="7"/>
      <c r="K14" s="7"/>
      <c r="L14" s="7"/>
      <c r="M14" s="7"/>
    </row>
    <row r="15" spans="2:13">
      <c r="B15" s="7"/>
      <c r="C15" s="7"/>
      <c r="D15" s="7"/>
      <c r="E15" s="7"/>
      <c r="F15" s="7"/>
      <c r="G15" s="7"/>
      <c r="H15" s="7"/>
      <c r="I15" s="7"/>
      <c r="J15" s="7"/>
      <c r="K15" s="7"/>
      <c r="L15" s="7"/>
      <c r="M15" s="7"/>
    </row>
    <row r="16" spans="2:13">
      <c r="B16" s="7"/>
      <c r="C16" s="7"/>
      <c r="D16" s="7"/>
      <c r="E16" s="7"/>
      <c r="F16" s="7"/>
      <c r="G16" s="7"/>
      <c r="H16" s="7"/>
      <c r="I16" s="7"/>
      <c r="J16" s="7"/>
      <c r="K16" s="7"/>
      <c r="L16" s="7"/>
      <c r="M16" s="7"/>
    </row>
    <row r="17" spans="2:13">
      <c r="B17" s="7"/>
      <c r="C17" s="7"/>
      <c r="D17" s="7"/>
      <c r="E17" s="7"/>
      <c r="F17" s="7"/>
      <c r="G17" s="7"/>
      <c r="H17" s="7"/>
      <c r="I17" s="7"/>
      <c r="J17" s="7"/>
      <c r="K17" s="7"/>
      <c r="L17" s="7"/>
      <c r="M17" s="7"/>
    </row>
    <row r="18" spans="2:13">
      <c r="B18" s="7"/>
      <c r="C18" s="7"/>
      <c r="D18" s="7"/>
      <c r="E18" s="7"/>
      <c r="F18" s="7"/>
      <c r="G18" s="7"/>
      <c r="H18" s="7"/>
      <c r="I18" s="7"/>
      <c r="J18" s="7"/>
      <c r="K18" s="7"/>
      <c r="L18" s="7"/>
      <c r="M18" s="7"/>
    </row>
    <row r="19" spans="2:13">
      <c r="B19" s="7"/>
      <c r="C19" s="7"/>
      <c r="D19" s="7"/>
      <c r="E19" s="7"/>
      <c r="F19" s="7"/>
      <c r="G19" s="7"/>
      <c r="H19" s="7"/>
      <c r="I19" s="7"/>
      <c r="J19" s="7"/>
      <c r="K19" s="7"/>
      <c r="L19" s="7"/>
      <c r="M19" s="7"/>
    </row>
    <row r="20" spans="2:13">
      <c r="B20" s="7"/>
      <c r="C20" s="7"/>
      <c r="D20" s="7"/>
      <c r="E20" s="7"/>
      <c r="F20" s="7"/>
      <c r="G20" s="7"/>
      <c r="H20" s="7"/>
      <c r="I20" s="7"/>
      <c r="J20" s="7"/>
      <c r="K20" s="7"/>
      <c r="L20" s="7"/>
      <c r="M20" s="7"/>
    </row>
    <row r="21" spans="2:13">
      <c r="B21" s="7"/>
      <c r="C21" s="7"/>
      <c r="D21" s="7"/>
      <c r="E21" s="7"/>
      <c r="F21" s="7"/>
      <c r="G21" s="7"/>
      <c r="H21" s="7"/>
      <c r="I21" s="7"/>
      <c r="J21" s="7"/>
      <c r="K21" s="7"/>
      <c r="L21" s="7"/>
      <c r="M21" s="7"/>
    </row>
    <row r="22" spans="2:13">
      <c r="B22" s="7"/>
      <c r="C22" s="7"/>
      <c r="D22" s="7"/>
      <c r="E22" s="7"/>
      <c r="F22" s="7"/>
      <c r="G22" s="7"/>
      <c r="H22" s="7"/>
      <c r="I22" s="7"/>
      <c r="J22" s="7"/>
      <c r="K22" s="7"/>
      <c r="L22" s="7"/>
      <c r="M22" s="7"/>
    </row>
    <row r="23" spans="2:13">
      <c r="B23" s="7"/>
      <c r="C23" s="7"/>
      <c r="D23" s="7"/>
      <c r="E23" s="7"/>
      <c r="F23" s="7"/>
      <c r="G23" s="7"/>
      <c r="H23" s="7"/>
      <c r="I23" s="7"/>
      <c r="J23" s="7"/>
      <c r="K23" s="7"/>
      <c r="L23" s="7"/>
      <c r="M23" s="7"/>
    </row>
    <row r="24" spans="2:13">
      <c r="B24" s="7"/>
      <c r="C24" s="7"/>
      <c r="D24" s="7"/>
      <c r="E24" s="7"/>
      <c r="F24" s="7"/>
      <c r="G24" s="7"/>
      <c r="H24" s="7"/>
      <c r="I24" s="7"/>
      <c r="J24" s="7"/>
      <c r="K24" s="7"/>
      <c r="L24" s="7"/>
      <c r="M24" s="7"/>
    </row>
    <row r="25" spans="2:13">
      <c r="B25" s="7"/>
      <c r="C25" s="7"/>
      <c r="D25" s="7"/>
      <c r="E25" s="7"/>
      <c r="F25" s="7"/>
      <c r="G25" s="7"/>
      <c r="H25" s="7"/>
      <c r="I25" s="7"/>
      <c r="J25" s="7"/>
      <c r="K25" s="7"/>
      <c r="L25" s="7"/>
      <c r="M25" s="7"/>
    </row>
    <row r="26" spans="2:13">
      <c r="B26" s="7"/>
      <c r="C26" s="7"/>
      <c r="D26" s="7"/>
      <c r="E26" s="7"/>
      <c r="F26" s="7"/>
      <c r="G26" s="7"/>
      <c r="H26" s="7"/>
      <c r="I26" s="7"/>
      <c r="J26" s="7"/>
      <c r="K26" s="7"/>
      <c r="L26" s="7"/>
      <c r="M26" s="7"/>
    </row>
    <row r="27" spans="2:13">
      <c r="B27" s="7"/>
      <c r="C27" s="7"/>
      <c r="D27" s="7"/>
      <c r="E27" s="7"/>
      <c r="F27" s="7"/>
      <c r="G27" s="7"/>
      <c r="H27" s="7"/>
      <c r="I27" s="7"/>
      <c r="J27" s="7"/>
      <c r="K27" s="7"/>
      <c r="L27" s="7"/>
      <c r="M27" s="7"/>
    </row>
    <row r="28" spans="2:13">
      <c r="B28" s="7"/>
      <c r="C28" s="7"/>
      <c r="D28" s="7"/>
      <c r="E28" s="7"/>
      <c r="F28" s="7"/>
      <c r="G28" s="7"/>
      <c r="H28" s="7"/>
      <c r="I28" s="7"/>
      <c r="J28" s="7"/>
      <c r="K28" s="7"/>
      <c r="L28" s="7"/>
      <c r="M28" s="7"/>
    </row>
    <row r="29" spans="2:13">
      <c r="B29" s="7"/>
      <c r="C29" s="7"/>
      <c r="D29" s="7"/>
      <c r="E29" s="7"/>
      <c r="F29" s="7"/>
      <c r="G29" s="7"/>
      <c r="H29" s="7"/>
      <c r="I29" s="7"/>
      <c r="J29" s="7"/>
      <c r="K29" s="7"/>
      <c r="L29" s="7"/>
      <c r="M29" s="7"/>
    </row>
    <row r="30" spans="2:13">
      <c r="B30" s="7"/>
      <c r="C30" s="7"/>
      <c r="D30" s="7"/>
      <c r="E30" s="7"/>
      <c r="F30" s="7"/>
      <c r="G30" s="7"/>
      <c r="H30" s="7"/>
      <c r="I30" s="7"/>
      <c r="J30" s="7"/>
      <c r="K30" s="7"/>
      <c r="L30" s="7"/>
      <c r="M30" s="7"/>
    </row>
    <row r="31" spans="2:13">
      <c r="B31" s="7"/>
      <c r="C31" s="7"/>
      <c r="D31" s="7"/>
      <c r="E31" s="7"/>
      <c r="F31" s="7"/>
      <c r="G31" s="7"/>
      <c r="H31" s="7"/>
      <c r="I31" s="7"/>
      <c r="J31" s="7"/>
      <c r="K31" s="7"/>
      <c r="L31" s="7"/>
      <c r="M31" s="7"/>
    </row>
    <row r="32" spans="2:13">
      <c r="B32" s="7"/>
      <c r="C32" s="7"/>
      <c r="D32" s="7"/>
      <c r="E32" s="7"/>
      <c r="F32" s="7"/>
      <c r="G32" s="7"/>
      <c r="H32" s="7"/>
      <c r="I32" s="7"/>
      <c r="J32" s="7"/>
      <c r="K32" s="7"/>
      <c r="L32" s="7"/>
      <c r="M32" s="7"/>
    </row>
    <row r="33" spans="2:13">
      <c r="B33" s="7"/>
      <c r="C33" s="7"/>
      <c r="D33" s="7"/>
      <c r="E33" s="7"/>
      <c r="F33" s="7"/>
      <c r="G33" s="7"/>
      <c r="H33" s="7"/>
      <c r="I33" s="7"/>
      <c r="J33" s="7"/>
      <c r="K33" s="7"/>
      <c r="L33" s="7"/>
      <c r="M33" s="7"/>
    </row>
    <row r="34" spans="2:13">
      <c r="B34" s="7"/>
      <c r="C34" s="7"/>
      <c r="D34" s="7"/>
      <c r="E34" s="7"/>
      <c r="F34" s="7"/>
      <c r="G34" s="7"/>
      <c r="H34" s="7"/>
      <c r="I34" s="7"/>
      <c r="J34" s="7"/>
      <c r="K34" s="7"/>
      <c r="L34" s="7"/>
      <c r="M34" s="7"/>
    </row>
    <row r="35" spans="2:13">
      <c r="B35" s="7"/>
      <c r="C35" s="7"/>
      <c r="D35" s="7"/>
      <c r="E35" s="7"/>
      <c r="F35" s="7"/>
      <c r="G35" s="7"/>
      <c r="H35" s="7"/>
      <c r="I35" s="7"/>
      <c r="J35" s="7"/>
      <c r="K35" s="7"/>
      <c r="L35" s="7"/>
      <c r="M35" s="7"/>
    </row>
    <row r="36" spans="2:13">
      <c r="B36" s="7"/>
      <c r="C36" s="7"/>
      <c r="D36" s="7"/>
      <c r="E36" s="7"/>
      <c r="F36" s="7"/>
      <c r="G36" s="7"/>
      <c r="H36" s="7"/>
      <c r="I36" s="7"/>
      <c r="J36" s="7"/>
      <c r="K36" s="7"/>
      <c r="L36" s="7"/>
      <c r="M36" s="7"/>
    </row>
    <row r="37" spans="2:13">
      <c r="B37" s="7"/>
      <c r="C37" s="7"/>
      <c r="D37" s="7"/>
      <c r="E37" s="7"/>
      <c r="F37" s="7"/>
      <c r="G37" s="7"/>
      <c r="H37" s="7"/>
      <c r="I37" s="7"/>
      <c r="J37" s="7"/>
      <c r="K37" s="7"/>
      <c r="L37" s="7"/>
      <c r="M37" s="7"/>
    </row>
    <row r="38" spans="2:13">
      <c r="B38" s="7"/>
      <c r="C38" s="7"/>
      <c r="D38" s="7"/>
      <c r="E38" s="7"/>
      <c r="F38" s="7"/>
      <c r="G38" s="7"/>
      <c r="H38" s="7"/>
      <c r="I38" s="7"/>
      <c r="J38" s="7"/>
      <c r="K38" s="7"/>
      <c r="L38" s="7"/>
      <c r="M38" s="7"/>
    </row>
    <row r="39" spans="2:13">
      <c r="B39" s="7"/>
      <c r="C39" s="7"/>
      <c r="D39" s="7"/>
      <c r="E39" s="7"/>
      <c r="F39" s="7"/>
      <c r="G39" s="7"/>
      <c r="H39" s="7"/>
      <c r="I39" s="7"/>
      <c r="J39" s="7"/>
      <c r="K39" s="7"/>
      <c r="L39" s="7"/>
      <c r="M39" s="7"/>
    </row>
    <row r="40" spans="2:13">
      <c r="B40" s="7"/>
      <c r="C40" s="7"/>
      <c r="D40" s="7"/>
      <c r="E40" s="7"/>
      <c r="F40" s="7"/>
      <c r="G40" s="7"/>
      <c r="H40" s="7"/>
      <c r="I40" s="7"/>
      <c r="J40" s="7"/>
      <c r="K40" s="7"/>
      <c r="L40" s="7"/>
      <c r="M40" s="7"/>
    </row>
    <row r="41" spans="2:13">
      <c r="B41" s="7"/>
      <c r="C41" s="7"/>
      <c r="D41" s="7"/>
      <c r="E41" s="7"/>
      <c r="F41" s="7"/>
      <c r="G41" s="7"/>
      <c r="H41" s="7"/>
      <c r="I41" s="7"/>
      <c r="J41" s="7"/>
      <c r="K41" s="7"/>
      <c r="L41" s="7"/>
      <c r="M41" s="7"/>
    </row>
    <row r="42" spans="2:13">
      <c r="B42" s="7"/>
      <c r="C42" s="7"/>
      <c r="D42" s="7"/>
      <c r="E42" s="7"/>
      <c r="F42" s="7"/>
      <c r="G42" s="7"/>
      <c r="H42" s="7"/>
      <c r="I42" s="7"/>
      <c r="J42" s="7"/>
      <c r="K42" s="7"/>
      <c r="L42" s="7"/>
      <c r="M42" s="7"/>
    </row>
    <row r="43" spans="2:13">
      <c r="B43" s="7"/>
      <c r="C43" s="7"/>
      <c r="D43" s="7"/>
      <c r="E43" s="7"/>
      <c r="F43" s="7"/>
      <c r="G43" s="7"/>
      <c r="H43" s="7"/>
      <c r="I43" s="7"/>
      <c r="J43" s="7"/>
      <c r="K43" s="7"/>
      <c r="L43" s="7"/>
      <c r="M43" s="7"/>
    </row>
    <row r="44" spans="2:13">
      <c r="B44" s="7"/>
      <c r="C44" s="7"/>
      <c r="D44" s="7"/>
      <c r="E44" s="7"/>
      <c r="F44" s="7"/>
      <c r="G44" s="7"/>
      <c r="H44" s="7"/>
      <c r="I44" s="7"/>
      <c r="J44" s="7"/>
      <c r="K44" s="7"/>
      <c r="L44" s="7"/>
      <c r="M44" s="7"/>
    </row>
    <row r="45" spans="2:13">
      <c r="B45" s="7"/>
      <c r="C45" s="7"/>
      <c r="D45" s="7"/>
      <c r="E45" s="7"/>
      <c r="F45" s="7"/>
      <c r="G45" s="7"/>
      <c r="H45" s="7"/>
      <c r="I45" s="7"/>
      <c r="J45" s="7"/>
      <c r="K45" s="7"/>
      <c r="L45" s="7"/>
      <c r="M45" s="7"/>
    </row>
    <row r="46" spans="2:13">
      <c r="B46" s="7"/>
      <c r="C46" s="7"/>
      <c r="D46" s="7"/>
      <c r="E46" s="7"/>
      <c r="F46" s="7"/>
      <c r="G46" s="7"/>
      <c r="H46" s="7"/>
      <c r="I46" s="7"/>
      <c r="J46" s="7"/>
      <c r="K46" s="7"/>
      <c r="L46" s="7"/>
      <c r="M46" s="7"/>
    </row>
    <row r="47" spans="2:13">
      <c r="B47" s="7"/>
      <c r="C47" s="7"/>
      <c r="D47" s="7"/>
      <c r="E47" s="7"/>
      <c r="F47" s="7"/>
      <c r="G47" s="7"/>
      <c r="H47" s="7"/>
      <c r="I47" s="7"/>
      <c r="J47" s="7"/>
      <c r="K47" s="7"/>
      <c r="L47" s="7"/>
      <c r="M47" s="7"/>
    </row>
    <row r="48" spans="2:13">
      <c r="B48" s="7"/>
      <c r="C48" s="7"/>
      <c r="D48" s="7"/>
      <c r="E48" s="7"/>
      <c r="F48" s="7"/>
      <c r="G48" s="7"/>
      <c r="H48" s="7"/>
      <c r="I48" s="7"/>
      <c r="J48" s="7"/>
      <c r="K48" s="7"/>
      <c r="L48" s="7"/>
      <c r="M48" s="7"/>
    </row>
    <row r="49" spans="2:13">
      <c r="B49" s="7"/>
      <c r="C49" s="7"/>
      <c r="D49" s="7"/>
      <c r="E49" s="7"/>
      <c r="F49" s="7"/>
      <c r="G49" s="7"/>
      <c r="H49" s="7"/>
      <c r="I49" s="7"/>
      <c r="J49" s="7"/>
      <c r="K49" s="7"/>
      <c r="L49" s="7"/>
      <c r="M49" s="7"/>
    </row>
    <row r="50" spans="2:13">
      <c r="B50" s="7"/>
      <c r="C50" s="7"/>
      <c r="D50" s="7"/>
      <c r="E50" s="7"/>
      <c r="F50" s="7"/>
      <c r="G50" s="7"/>
      <c r="H50" s="7"/>
      <c r="I50" s="7"/>
      <c r="J50" s="7"/>
      <c r="K50" s="7"/>
      <c r="L50" s="7"/>
      <c r="M50" s="7"/>
    </row>
    <row r="51" spans="2:13">
      <c r="B51" s="7"/>
      <c r="C51" s="7"/>
      <c r="D51" s="7"/>
      <c r="E51" s="7"/>
      <c r="F51" s="7"/>
      <c r="G51" s="7"/>
      <c r="H51" s="7"/>
      <c r="I51" s="7"/>
      <c r="J51" s="7"/>
      <c r="K51" s="7"/>
      <c r="L51" s="7"/>
      <c r="M51" s="7"/>
    </row>
    <row r="52" spans="2:13">
      <c r="B52" s="7"/>
      <c r="C52" s="7"/>
      <c r="D52" s="7"/>
      <c r="E52" s="7"/>
      <c r="F52" s="7"/>
      <c r="G52" s="7"/>
      <c r="H52" s="7"/>
      <c r="I52" s="7"/>
      <c r="J52" s="7"/>
      <c r="K52" s="7"/>
      <c r="L52" s="7"/>
      <c r="M52" s="7"/>
    </row>
    <row r="53" spans="2:13">
      <c r="B53" s="7"/>
      <c r="C53" s="7"/>
      <c r="D53" s="7"/>
      <c r="E53" s="7"/>
      <c r="F53" s="7"/>
      <c r="G53" s="7"/>
      <c r="H53" s="7"/>
      <c r="I53" s="7"/>
      <c r="J53" s="7"/>
      <c r="K53" s="7"/>
      <c r="L53" s="7"/>
      <c r="M53" s="7"/>
    </row>
    <row r="54" spans="2:13">
      <c r="B54" s="7"/>
      <c r="C54" s="7"/>
      <c r="D54" s="7"/>
      <c r="E54" s="7"/>
      <c r="F54" s="7"/>
      <c r="G54" s="7"/>
      <c r="H54" s="7"/>
      <c r="I54" s="7"/>
      <c r="J54" s="7"/>
      <c r="K54" s="7"/>
      <c r="L54" s="7"/>
      <c r="M54" s="7"/>
    </row>
    <row r="55" spans="2:13">
      <c r="B55" s="7"/>
      <c r="C55" s="7"/>
      <c r="D55" s="7"/>
      <c r="E55" s="7"/>
      <c r="F55" s="7"/>
      <c r="G55" s="7"/>
      <c r="H55" s="7"/>
      <c r="I55" s="7"/>
      <c r="J55" s="7"/>
      <c r="K55" s="7"/>
      <c r="L55" s="7"/>
      <c r="M55" s="7"/>
    </row>
    <row r="56" spans="2:13">
      <c r="B56" s="7"/>
      <c r="C56" s="7"/>
      <c r="D56" s="7"/>
      <c r="E56" s="7"/>
      <c r="F56" s="7"/>
      <c r="G56" s="7"/>
      <c r="H56" s="7"/>
      <c r="I56" s="7"/>
      <c r="J56" s="7"/>
      <c r="K56" s="7"/>
      <c r="L56" s="7"/>
      <c r="M56" s="7"/>
    </row>
    <row r="57" spans="2:13">
      <c r="B57" s="7"/>
      <c r="C57" s="7"/>
      <c r="D57" s="7"/>
      <c r="E57" s="7"/>
      <c r="F57" s="7"/>
      <c r="G57" s="7"/>
      <c r="H57" s="7"/>
      <c r="I57" s="7"/>
      <c r="J57" s="7"/>
      <c r="K57" s="7"/>
      <c r="L57" s="7"/>
      <c r="M57" s="7"/>
    </row>
    <row r="58" spans="2:13">
      <c r="B58" s="7"/>
      <c r="C58" s="7"/>
      <c r="D58" s="7"/>
      <c r="E58" s="7"/>
      <c r="F58" s="7"/>
      <c r="G58" s="7"/>
      <c r="H58" s="7"/>
      <c r="I58" s="7"/>
      <c r="J58" s="7"/>
      <c r="K58" s="7"/>
      <c r="L58" s="7"/>
      <c r="M58" s="7"/>
    </row>
    <row r="59" spans="2:13">
      <c r="B59" s="7"/>
      <c r="C59" s="7"/>
      <c r="D59" s="7"/>
      <c r="E59" s="7"/>
      <c r="F59" s="7"/>
      <c r="G59" s="7"/>
      <c r="H59" s="7"/>
      <c r="I59" s="7"/>
      <c r="J59" s="7"/>
      <c r="K59" s="7"/>
      <c r="L59" s="7"/>
      <c r="M59" s="7"/>
    </row>
    <row r="60" spans="2:13">
      <c r="B60" s="7"/>
      <c r="C60" s="7"/>
      <c r="D60" s="7"/>
      <c r="E60" s="7"/>
      <c r="F60" s="7"/>
      <c r="G60" s="7"/>
      <c r="H60" s="7"/>
      <c r="I60" s="7"/>
      <c r="J60" s="7"/>
      <c r="K60" s="7"/>
      <c r="L60" s="7"/>
      <c r="M60" s="7"/>
    </row>
    <row r="61" spans="2:13">
      <c r="B61" s="7"/>
      <c r="C61" s="7"/>
      <c r="D61" s="7"/>
      <c r="E61" s="7"/>
      <c r="F61" s="7"/>
      <c r="G61" s="7"/>
      <c r="H61" s="7"/>
      <c r="I61" s="7"/>
      <c r="J61" s="7"/>
      <c r="K61" s="7"/>
      <c r="L61" s="7"/>
      <c r="M61" s="7"/>
    </row>
    <row r="62" spans="2:13">
      <c r="B62" s="7"/>
      <c r="C62" s="7"/>
      <c r="D62" s="7"/>
      <c r="E62" s="7"/>
      <c r="F62" s="7"/>
      <c r="G62" s="7"/>
      <c r="H62" s="7"/>
      <c r="I62" s="7"/>
      <c r="J62" s="7"/>
      <c r="K62" s="7"/>
      <c r="L62" s="7"/>
      <c r="M62" s="7"/>
    </row>
    <row r="63" spans="2:13">
      <c r="B63" s="7"/>
      <c r="C63" s="7"/>
      <c r="D63" s="7"/>
      <c r="E63" s="7"/>
      <c r="F63" s="7"/>
      <c r="G63" s="7"/>
      <c r="H63" s="7"/>
      <c r="I63" s="7"/>
      <c r="J63" s="7"/>
      <c r="K63" s="7"/>
      <c r="L63" s="7"/>
      <c r="M63" s="7"/>
    </row>
    <row r="64" spans="2:13">
      <c r="B64" s="7"/>
      <c r="C64" s="7"/>
      <c r="D64" s="7"/>
      <c r="E64" s="7"/>
      <c r="F64" s="7"/>
      <c r="G64" s="7"/>
      <c r="H64" s="7"/>
      <c r="I64" s="7"/>
      <c r="J64" s="7"/>
      <c r="K64" s="7"/>
      <c r="L64" s="7"/>
      <c r="M64" s="7"/>
    </row>
    <row r="65" spans="2:13">
      <c r="B65" s="7"/>
      <c r="C65" s="7"/>
      <c r="D65" s="7"/>
      <c r="E65" s="7"/>
      <c r="F65" s="7"/>
      <c r="G65" s="7"/>
      <c r="H65" s="7"/>
      <c r="I65" s="7"/>
      <c r="J65" s="7"/>
      <c r="K65" s="7"/>
      <c r="L65" s="7"/>
      <c r="M65" s="7"/>
    </row>
    <row r="66" spans="2:13">
      <c r="B66" s="7"/>
      <c r="C66" s="7"/>
      <c r="D66" s="7"/>
      <c r="E66" s="7"/>
      <c r="F66" s="7"/>
      <c r="G66" s="7"/>
      <c r="H66" s="7"/>
      <c r="I66" s="7"/>
      <c r="J66" s="7"/>
      <c r="K66" s="7"/>
      <c r="L66" s="7"/>
      <c r="M66" s="7"/>
    </row>
    <row r="67" spans="2:13">
      <c r="B67" s="7"/>
      <c r="C67" s="7"/>
      <c r="D67" s="7"/>
      <c r="E67" s="7"/>
      <c r="F67" s="7"/>
      <c r="G67" s="7"/>
      <c r="H67" s="7"/>
      <c r="I67" s="7"/>
      <c r="J67" s="7"/>
      <c r="K67" s="7"/>
      <c r="L67" s="7"/>
      <c r="M67" s="7"/>
    </row>
    <row r="68" spans="2:13">
      <c r="B68" s="7"/>
      <c r="C68" s="7"/>
      <c r="D68" s="7"/>
      <c r="E68" s="7"/>
      <c r="F68" s="7"/>
      <c r="G68" s="7"/>
      <c r="H68" s="7"/>
      <c r="I68" s="7"/>
      <c r="J68" s="7"/>
      <c r="K68" s="7"/>
      <c r="L68" s="7"/>
      <c r="M68" s="7"/>
    </row>
    <row r="69" spans="2:13">
      <c r="B69" s="7"/>
      <c r="C69" s="7"/>
      <c r="D69" s="7"/>
      <c r="E69" s="7"/>
      <c r="F69" s="7"/>
      <c r="G69" s="7"/>
      <c r="H69" s="7"/>
      <c r="I69" s="7"/>
      <c r="J69" s="7"/>
      <c r="K69" s="7"/>
      <c r="L69" s="7"/>
      <c r="M69" s="7"/>
    </row>
    <row r="70" spans="2:13">
      <c r="B70" s="7"/>
      <c r="C70" s="7"/>
      <c r="D70" s="7"/>
      <c r="E70" s="7"/>
      <c r="F70" s="7"/>
      <c r="G70" s="7"/>
      <c r="H70" s="7"/>
      <c r="I70" s="7"/>
      <c r="J70" s="7"/>
      <c r="K70" s="7"/>
      <c r="L70" s="7"/>
      <c r="M70" s="7"/>
    </row>
    <row r="71" spans="2:13">
      <c r="B71" s="7"/>
      <c r="C71" s="7"/>
      <c r="D71" s="7"/>
      <c r="E71" s="7"/>
      <c r="F71" s="7"/>
      <c r="G71" s="7"/>
      <c r="H71" s="7"/>
      <c r="I71" s="7"/>
      <c r="J71" s="7"/>
      <c r="K71" s="7"/>
      <c r="L71" s="7"/>
      <c r="M71" s="7"/>
    </row>
    <row r="72" spans="2:13">
      <c r="B72" s="7"/>
      <c r="C72" s="7"/>
      <c r="D72" s="7"/>
      <c r="E72" s="7"/>
      <c r="F72" s="7"/>
      <c r="G72" s="7"/>
      <c r="H72" s="7"/>
      <c r="I72" s="7"/>
      <c r="J72" s="7"/>
      <c r="K72" s="7"/>
      <c r="L72" s="7"/>
      <c r="M72" s="7"/>
    </row>
    <row r="73" spans="2:13">
      <c r="B73" s="7"/>
      <c r="C73" s="7"/>
      <c r="D73" s="7"/>
      <c r="E73" s="7"/>
      <c r="F73" s="7"/>
      <c r="G73" s="7"/>
      <c r="H73" s="7"/>
      <c r="I73" s="7"/>
      <c r="J73" s="7"/>
      <c r="K73" s="7"/>
      <c r="L73" s="7"/>
      <c r="M73" s="7"/>
    </row>
    <row r="74" spans="2:13">
      <c r="B74" s="7"/>
      <c r="C74" s="7"/>
      <c r="D74" s="7"/>
      <c r="E74" s="7"/>
      <c r="F74" s="7"/>
      <c r="G74" s="7"/>
      <c r="H74" s="7"/>
      <c r="I74" s="7"/>
      <c r="J74" s="7"/>
      <c r="K74" s="7"/>
      <c r="L74" s="7"/>
      <c r="M74" s="7"/>
    </row>
    <row r="78" spans="2:13" ht="21">
      <c r="B78" s="10" t="s">
        <v>1357</v>
      </c>
      <c r="D78" s="9" t="s">
        <v>1358</v>
      </c>
    </row>
    <row r="81" spans="2:22">
      <c r="B81" s="7"/>
      <c r="C81" s="7"/>
      <c r="D81" s="7"/>
      <c r="E81" s="7"/>
      <c r="F81" s="7"/>
      <c r="G81" s="7"/>
      <c r="H81" s="7"/>
      <c r="I81" s="7"/>
      <c r="J81" s="7"/>
      <c r="K81" s="7"/>
      <c r="L81" s="7"/>
      <c r="M81" s="7"/>
      <c r="N81" s="7"/>
      <c r="O81" s="7"/>
      <c r="P81" s="7"/>
      <c r="Q81" s="7"/>
      <c r="R81" s="7"/>
      <c r="S81" s="7"/>
      <c r="T81" s="7"/>
      <c r="U81" s="7"/>
      <c r="V81" s="7"/>
    </row>
    <row r="82" spans="2:22">
      <c r="B82" s="7"/>
      <c r="C82" s="7"/>
      <c r="D82" s="7"/>
      <c r="E82" s="7"/>
      <c r="F82" s="7"/>
      <c r="G82" s="7"/>
      <c r="H82" s="7"/>
      <c r="I82" s="7"/>
      <c r="J82" s="7"/>
      <c r="K82" s="7"/>
      <c r="L82" s="7"/>
      <c r="M82" s="7"/>
      <c r="N82" s="7"/>
      <c r="O82" s="7"/>
      <c r="P82" s="7"/>
      <c r="Q82" s="7"/>
      <c r="R82" s="7"/>
      <c r="S82" s="7"/>
      <c r="T82" s="7"/>
      <c r="U82" s="7"/>
      <c r="V82" s="7"/>
    </row>
    <row r="83" spans="2:22">
      <c r="B83" s="7"/>
      <c r="C83" s="7"/>
      <c r="D83" s="7"/>
      <c r="E83" s="7"/>
      <c r="F83" s="7"/>
      <c r="G83" s="7"/>
      <c r="H83" s="7"/>
      <c r="I83" s="7"/>
      <c r="J83" s="7"/>
      <c r="K83" s="7"/>
      <c r="L83" s="7"/>
      <c r="M83" s="7"/>
      <c r="N83" s="7"/>
      <c r="O83" s="7"/>
      <c r="P83" s="7"/>
      <c r="Q83" s="7"/>
      <c r="R83" s="7"/>
      <c r="S83" s="7"/>
      <c r="T83" s="7"/>
      <c r="U83" s="7"/>
      <c r="V83" s="7"/>
    </row>
    <row r="84" spans="2:22">
      <c r="B84" s="7"/>
      <c r="C84" s="7"/>
      <c r="D84" s="7"/>
      <c r="E84" s="7"/>
      <c r="F84" s="7"/>
      <c r="G84" s="7"/>
      <c r="H84" s="7"/>
      <c r="I84" s="7"/>
      <c r="J84" s="7"/>
      <c r="K84" s="7"/>
      <c r="L84" s="7"/>
      <c r="M84" s="7"/>
      <c r="N84" s="7"/>
      <c r="O84" s="7"/>
      <c r="P84" s="7"/>
      <c r="Q84" s="7"/>
      <c r="R84" s="7"/>
      <c r="S84" s="7"/>
      <c r="T84" s="7"/>
      <c r="U84" s="7"/>
      <c r="V84" s="7"/>
    </row>
    <row r="85" spans="2:22">
      <c r="B85" s="7"/>
      <c r="C85" s="7"/>
      <c r="D85" s="7"/>
      <c r="E85" s="7"/>
      <c r="F85" s="7"/>
      <c r="G85" s="7"/>
      <c r="H85" s="7"/>
      <c r="I85" s="7"/>
      <c r="J85" s="7"/>
      <c r="K85" s="7"/>
      <c r="L85" s="7"/>
      <c r="M85" s="7"/>
      <c r="N85" s="7"/>
      <c r="O85" s="7"/>
      <c r="P85" s="7"/>
      <c r="Q85" s="7"/>
      <c r="R85" s="7"/>
      <c r="S85" s="7"/>
      <c r="T85" s="7"/>
      <c r="U85" s="7"/>
      <c r="V85" s="7"/>
    </row>
    <row r="86" spans="2:22">
      <c r="B86" s="7"/>
      <c r="C86" s="7"/>
      <c r="D86" s="7"/>
      <c r="E86" s="7"/>
      <c r="F86" s="7"/>
      <c r="G86" s="7"/>
      <c r="H86" s="7"/>
      <c r="I86" s="7"/>
      <c r="J86" s="7"/>
      <c r="K86" s="7"/>
      <c r="L86" s="7"/>
      <c r="M86" s="7"/>
      <c r="N86" s="7"/>
      <c r="O86" s="7"/>
      <c r="P86" s="7"/>
      <c r="Q86" s="7"/>
      <c r="R86" s="7"/>
      <c r="S86" s="7"/>
      <c r="T86" s="7"/>
      <c r="U86" s="7"/>
      <c r="V86" s="7"/>
    </row>
    <row r="87" spans="2:22">
      <c r="B87" s="7"/>
      <c r="C87" s="7"/>
      <c r="D87" s="7"/>
      <c r="E87" s="7"/>
      <c r="F87" s="7"/>
      <c r="G87" s="7"/>
      <c r="H87" s="7"/>
      <c r="I87" s="7"/>
      <c r="J87" s="7"/>
      <c r="K87" s="7"/>
      <c r="L87" s="7"/>
      <c r="M87" s="7"/>
      <c r="N87" s="7"/>
      <c r="O87" s="7"/>
      <c r="P87" s="7"/>
      <c r="Q87" s="7"/>
      <c r="R87" s="7"/>
      <c r="S87" s="7"/>
      <c r="T87" s="7"/>
      <c r="U87" s="7"/>
      <c r="V87" s="7"/>
    </row>
    <row r="88" spans="2:22">
      <c r="B88" s="7"/>
      <c r="C88" s="7"/>
      <c r="D88" s="7"/>
      <c r="E88" s="7"/>
      <c r="F88" s="7"/>
      <c r="G88" s="7"/>
      <c r="H88" s="7"/>
      <c r="I88" s="7"/>
      <c r="J88" s="7"/>
      <c r="K88" s="7"/>
      <c r="L88" s="7"/>
      <c r="M88" s="7"/>
      <c r="N88" s="7"/>
      <c r="O88" s="7"/>
      <c r="P88" s="7"/>
      <c r="Q88" s="7"/>
      <c r="R88" s="7"/>
      <c r="S88" s="7"/>
      <c r="T88" s="7"/>
      <c r="U88" s="7"/>
      <c r="V88" s="7"/>
    </row>
    <row r="89" spans="2:22">
      <c r="B89" s="7"/>
      <c r="C89" s="7"/>
      <c r="D89" s="7"/>
      <c r="E89" s="7"/>
      <c r="F89" s="7"/>
      <c r="G89" s="7"/>
      <c r="H89" s="7"/>
      <c r="I89" s="7"/>
      <c r="J89" s="7"/>
      <c r="K89" s="7"/>
      <c r="L89" s="7"/>
      <c r="M89" s="7"/>
      <c r="N89" s="7"/>
      <c r="O89" s="7"/>
      <c r="P89" s="7"/>
      <c r="Q89" s="7"/>
      <c r="R89" s="7"/>
      <c r="S89" s="7"/>
      <c r="T89" s="7"/>
      <c r="U89" s="7"/>
      <c r="V89" s="7"/>
    </row>
    <row r="90" spans="2:22">
      <c r="B90" s="7"/>
      <c r="C90" s="7"/>
      <c r="D90" s="7"/>
      <c r="E90" s="7"/>
      <c r="F90" s="7"/>
      <c r="G90" s="7"/>
      <c r="H90" s="7"/>
      <c r="I90" s="7"/>
      <c r="J90" s="7"/>
      <c r="K90" s="7"/>
      <c r="L90" s="7"/>
      <c r="M90" s="7"/>
      <c r="N90" s="7"/>
      <c r="O90" s="7"/>
      <c r="P90" s="7"/>
      <c r="Q90" s="7"/>
      <c r="R90" s="7"/>
      <c r="S90" s="7"/>
      <c r="T90" s="7"/>
      <c r="U90" s="7"/>
      <c r="V90" s="7"/>
    </row>
    <row r="91" spans="2:22">
      <c r="B91" s="7"/>
      <c r="C91" s="7"/>
      <c r="D91" s="7"/>
      <c r="E91" s="7"/>
      <c r="F91" s="7"/>
      <c r="G91" s="7"/>
      <c r="H91" s="7"/>
      <c r="I91" s="7"/>
      <c r="J91" s="7"/>
      <c r="K91" s="7"/>
      <c r="L91" s="7"/>
      <c r="M91" s="7"/>
      <c r="N91" s="7"/>
      <c r="O91" s="7"/>
      <c r="P91" s="7"/>
      <c r="Q91" s="7"/>
      <c r="R91" s="7"/>
      <c r="S91" s="7"/>
      <c r="T91" s="7"/>
      <c r="U91" s="7"/>
      <c r="V91" s="7"/>
    </row>
    <row r="92" spans="2:22">
      <c r="B92" s="7"/>
      <c r="C92" s="7"/>
      <c r="D92" s="7"/>
      <c r="E92" s="7"/>
      <c r="F92" s="7"/>
      <c r="G92" s="7"/>
      <c r="H92" s="7"/>
      <c r="I92" s="7"/>
      <c r="J92" s="7"/>
      <c r="K92" s="7"/>
      <c r="L92" s="7"/>
      <c r="M92" s="7"/>
      <c r="N92" s="7"/>
      <c r="O92" s="7"/>
      <c r="P92" s="7"/>
      <c r="Q92" s="7"/>
      <c r="R92" s="7"/>
      <c r="S92" s="7"/>
      <c r="T92" s="7"/>
      <c r="U92" s="7"/>
      <c r="V92" s="7"/>
    </row>
    <row r="93" spans="2:22">
      <c r="B93" s="7"/>
      <c r="C93" s="7"/>
      <c r="D93" s="7"/>
      <c r="E93" s="7"/>
      <c r="F93" s="7"/>
      <c r="G93" s="7"/>
      <c r="H93" s="7"/>
      <c r="I93" s="7"/>
      <c r="J93" s="7"/>
      <c r="K93" s="7"/>
      <c r="L93" s="7"/>
      <c r="M93" s="7"/>
      <c r="N93" s="7"/>
      <c r="O93" s="7"/>
      <c r="P93" s="7"/>
      <c r="Q93" s="7"/>
      <c r="R93" s="7"/>
      <c r="S93" s="7"/>
      <c r="T93" s="7"/>
      <c r="U93" s="7"/>
      <c r="V93" s="7"/>
    </row>
    <row r="94" spans="2:22">
      <c r="B94" s="7"/>
      <c r="C94" s="7"/>
      <c r="D94" s="7"/>
      <c r="E94" s="7"/>
      <c r="F94" s="7"/>
      <c r="G94" s="7"/>
      <c r="H94" s="7"/>
      <c r="I94" s="7"/>
      <c r="J94" s="7"/>
      <c r="K94" s="7"/>
      <c r="L94" s="7"/>
      <c r="M94" s="7"/>
      <c r="N94" s="7"/>
      <c r="O94" s="7"/>
      <c r="P94" s="7"/>
      <c r="Q94" s="7"/>
      <c r="R94" s="7"/>
      <c r="S94" s="7"/>
      <c r="T94" s="7"/>
      <c r="U94" s="7"/>
      <c r="V94" s="7"/>
    </row>
    <row r="95" spans="2:22">
      <c r="B95" s="7"/>
      <c r="C95" s="7"/>
      <c r="D95" s="7"/>
      <c r="E95" s="7"/>
      <c r="F95" s="7"/>
      <c r="G95" s="7"/>
      <c r="H95" s="7"/>
      <c r="I95" s="7"/>
      <c r="J95" s="7"/>
      <c r="K95" s="7"/>
      <c r="L95" s="7"/>
      <c r="M95" s="7"/>
      <c r="N95" s="7"/>
      <c r="O95" s="7"/>
      <c r="P95" s="7"/>
      <c r="Q95" s="7"/>
      <c r="R95" s="7"/>
      <c r="S95" s="7"/>
      <c r="T95" s="7"/>
      <c r="U95" s="7"/>
      <c r="V95" s="7"/>
    </row>
    <row r="96" spans="2:22">
      <c r="B96" s="7"/>
      <c r="C96" s="7"/>
      <c r="D96" s="7"/>
      <c r="E96" s="7"/>
      <c r="F96" s="7"/>
      <c r="G96" s="7"/>
      <c r="H96" s="7"/>
      <c r="I96" s="7"/>
      <c r="J96" s="7"/>
      <c r="K96" s="7"/>
      <c r="L96" s="7"/>
      <c r="M96" s="7"/>
      <c r="N96" s="7"/>
      <c r="O96" s="7"/>
      <c r="P96" s="7"/>
      <c r="Q96" s="7"/>
      <c r="R96" s="7"/>
      <c r="S96" s="7"/>
      <c r="T96" s="7"/>
      <c r="U96" s="7"/>
      <c r="V96" s="7"/>
    </row>
    <row r="97" spans="2:22">
      <c r="B97" s="7"/>
      <c r="C97" s="7"/>
      <c r="D97" s="7"/>
      <c r="E97" s="7"/>
      <c r="F97" s="7"/>
      <c r="G97" s="7"/>
      <c r="H97" s="7"/>
      <c r="I97" s="7"/>
      <c r="J97" s="7"/>
      <c r="K97" s="7"/>
      <c r="L97" s="7"/>
      <c r="M97" s="7"/>
      <c r="N97" s="7"/>
      <c r="O97" s="7"/>
      <c r="P97" s="7"/>
      <c r="Q97" s="7"/>
      <c r="R97" s="7"/>
      <c r="S97" s="7"/>
      <c r="T97" s="7"/>
      <c r="U97" s="7"/>
      <c r="V97" s="7"/>
    </row>
    <row r="98" spans="2:22">
      <c r="B98" s="7"/>
      <c r="C98" s="7"/>
      <c r="D98" s="7"/>
      <c r="E98" s="7"/>
      <c r="F98" s="7"/>
      <c r="G98" s="7"/>
      <c r="H98" s="7"/>
      <c r="I98" s="7"/>
      <c r="J98" s="7"/>
      <c r="K98" s="7"/>
      <c r="L98" s="7"/>
      <c r="M98" s="7"/>
      <c r="N98" s="7"/>
      <c r="O98" s="7"/>
      <c r="P98" s="7"/>
      <c r="Q98" s="7"/>
      <c r="R98" s="7"/>
      <c r="S98" s="7"/>
      <c r="T98" s="7"/>
      <c r="U98" s="7"/>
      <c r="V98" s="7"/>
    </row>
    <row r="99" spans="2:22">
      <c r="B99" s="7"/>
      <c r="C99" s="7"/>
      <c r="D99" s="7"/>
      <c r="E99" s="7"/>
      <c r="F99" s="7"/>
      <c r="G99" s="7"/>
      <c r="H99" s="7"/>
      <c r="I99" s="7"/>
      <c r="J99" s="7"/>
      <c r="K99" s="7"/>
      <c r="L99" s="7"/>
      <c r="M99" s="7"/>
      <c r="N99" s="7"/>
      <c r="O99" s="7"/>
      <c r="P99" s="7"/>
      <c r="Q99" s="7"/>
      <c r="R99" s="7"/>
      <c r="S99" s="7"/>
      <c r="T99" s="7"/>
      <c r="U99" s="7"/>
      <c r="V99" s="7"/>
    </row>
    <row r="100" spans="2:22">
      <c r="B100" s="7"/>
      <c r="C100" s="7"/>
      <c r="D100" s="7"/>
      <c r="E100" s="7"/>
      <c r="F100" s="7"/>
      <c r="G100" s="7"/>
      <c r="H100" s="7"/>
      <c r="I100" s="7"/>
      <c r="J100" s="7"/>
      <c r="K100" s="7"/>
      <c r="L100" s="7"/>
      <c r="M100" s="7"/>
      <c r="N100" s="7"/>
      <c r="O100" s="7"/>
      <c r="P100" s="7"/>
      <c r="Q100" s="7"/>
      <c r="R100" s="7"/>
      <c r="S100" s="7"/>
      <c r="T100" s="7"/>
      <c r="U100" s="7"/>
      <c r="V100" s="7"/>
    </row>
    <row r="101" spans="2:22">
      <c r="B101" s="7"/>
      <c r="C101" s="7"/>
      <c r="D101" s="7"/>
      <c r="E101" s="7"/>
      <c r="F101" s="7"/>
      <c r="G101" s="7"/>
      <c r="H101" s="7"/>
      <c r="I101" s="7"/>
      <c r="J101" s="7"/>
      <c r="K101" s="7"/>
      <c r="L101" s="7"/>
      <c r="M101" s="7"/>
      <c r="N101" s="7"/>
      <c r="O101" s="7"/>
      <c r="P101" s="7"/>
      <c r="Q101" s="7"/>
      <c r="R101" s="7"/>
      <c r="S101" s="7"/>
      <c r="T101" s="7"/>
      <c r="U101" s="7"/>
      <c r="V101" s="7"/>
    </row>
    <row r="102" spans="2:22">
      <c r="B102" s="7"/>
      <c r="C102" s="7"/>
      <c r="D102" s="7"/>
      <c r="E102" s="7"/>
      <c r="F102" s="7"/>
      <c r="G102" s="7"/>
      <c r="H102" s="7"/>
      <c r="I102" s="7"/>
      <c r="J102" s="7"/>
      <c r="K102" s="7"/>
      <c r="L102" s="7"/>
      <c r="M102" s="7"/>
      <c r="N102" s="7"/>
      <c r="O102" s="7"/>
      <c r="P102" s="7"/>
      <c r="Q102" s="7"/>
      <c r="R102" s="7"/>
      <c r="S102" s="7"/>
      <c r="T102" s="7"/>
      <c r="U102" s="7"/>
      <c r="V102" s="7"/>
    </row>
    <row r="103" spans="2:22">
      <c r="B103" s="7"/>
      <c r="C103" s="7"/>
      <c r="D103" s="7"/>
      <c r="E103" s="7"/>
      <c r="F103" s="7"/>
      <c r="G103" s="7"/>
      <c r="H103" s="7"/>
      <c r="I103" s="7"/>
      <c r="J103" s="7"/>
      <c r="K103" s="7"/>
      <c r="L103" s="7"/>
      <c r="M103" s="7"/>
      <c r="N103" s="7"/>
      <c r="O103" s="7"/>
      <c r="P103" s="7"/>
      <c r="Q103" s="7"/>
      <c r="R103" s="7"/>
      <c r="S103" s="7"/>
      <c r="T103" s="7"/>
      <c r="U103" s="7"/>
      <c r="V103" s="7"/>
    </row>
    <row r="104" spans="2:22">
      <c r="B104" s="7"/>
      <c r="C104" s="7"/>
      <c r="D104" s="7"/>
      <c r="E104" s="7"/>
      <c r="F104" s="7"/>
      <c r="G104" s="7"/>
      <c r="H104" s="7"/>
      <c r="I104" s="7"/>
      <c r="J104" s="7"/>
      <c r="K104" s="7"/>
      <c r="L104" s="7"/>
      <c r="M104" s="7"/>
      <c r="N104" s="7"/>
      <c r="O104" s="7"/>
      <c r="P104" s="7"/>
      <c r="Q104" s="7"/>
      <c r="R104" s="7"/>
      <c r="S104" s="7"/>
      <c r="T104" s="7"/>
      <c r="U104" s="7"/>
      <c r="V104" s="7"/>
    </row>
    <row r="105" spans="2:22">
      <c r="B105" s="7"/>
      <c r="C105" s="7"/>
      <c r="D105" s="7"/>
      <c r="E105" s="7"/>
      <c r="F105" s="7"/>
      <c r="G105" s="7"/>
      <c r="H105" s="7"/>
      <c r="I105" s="7"/>
      <c r="J105" s="7"/>
      <c r="K105" s="7"/>
      <c r="L105" s="7"/>
      <c r="M105" s="7"/>
      <c r="N105" s="7"/>
      <c r="O105" s="7"/>
      <c r="P105" s="7"/>
      <c r="Q105" s="7"/>
      <c r="R105" s="7"/>
      <c r="S105" s="7"/>
      <c r="T105" s="7"/>
      <c r="U105" s="7"/>
      <c r="V105" s="7"/>
    </row>
    <row r="106" spans="2:22">
      <c r="B106" s="7"/>
      <c r="C106" s="7"/>
      <c r="D106" s="7"/>
      <c r="E106" s="7"/>
      <c r="F106" s="7"/>
      <c r="G106" s="7"/>
      <c r="H106" s="7"/>
      <c r="I106" s="7"/>
      <c r="J106" s="7"/>
      <c r="K106" s="7"/>
      <c r="L106" s="7"/>
      <c r="M106" s="7"/>
      <c r="N106" s="7"/>
      <c r="O106" s="7"/>
      <c r="P106" s="7"/>
      <c r="Q106" s="7"/>
      <c r="R106" s="7"/>
      <c r="S106" s="7"/>
      <c r="T106" s="7"/>
      <c r="U106" s="7"/>
      <c r="V106" s="7"/>
    </row>
    <row r="107" spans="2:22">
      <c r="B107" s="7"/>
      <c r="C107" s="7"/>
      <c r="D107" s="7"/>
      <c r="E107" s="7"/>
      <c r="F107" s="7"/>
      <c r="G107" s="7"/>
      <c r="H107" s="7"/>
      <c r="I107" s="7"/>
      <c r="J107" s="7"/>
      <c r="K107" s="7"/>
      <c r="L107" s="7"/>
      <c r="M107" s="7"/>
      <c r="N107" s="7"/>
      <c r="O107" s="7"/>
      <c r="P107" s="7"/>
      <c r="Q107" s="7"/>
      <c r="R107" s="7"/>
      <c r="S107" s="7"/>
      <c r="T107" s="7"/>
      <c r="U107" s="7"/>
      <c r="V107" s="7"/>
    </row>
    <row r="108" spans="2:22">
      <c r="B108" s="7"/>
      <c r="C108" s="7"/>
      <c r="D108" s="7"/>
      <c r="E108" s="7"/>
      <c r="F108" s="7"/>
      <c r="G108" s="7"/>
      <c r="H108" s="7"/>
      <c r="I108" s="7"/>
      <c r="J108" s="7"/>
      <c r="K108" s="7"/>
      <c r="L108" s="7"/>
      <c r="M108" s="7"/>
      <c r="N108" s="7"/>
      <c r="O108" s="7"/>
      <c r="P108" s="7"/>
      <c r="Q108" s="7"/>
      <c r="R108" s="7"/>
      <c r="S108" s="7"/>
      <c r="T108" s="7"/>
      <c r="U108" s="7"/>
      <c r="V108" s="7"/>
    </row>
    <row r="109" spans="2:22">
      <c r="B109" s="7"/>
      <c r="C109" s="7"/>
      <c r="D109" s="7"/>
      <c r="E109" s="7"/>
      <c r="F109" s="7"/>
      <c r="G109" s="7"/>
      <c r="H109" s="7"/>
      <c r="I109" s="7"/>
      <c r="J109" s="7"/>
      <c r="K109" s="7"/>
      <c r="L109" s="7"/>
      <c r="M109" s="7"/>
      <c r="N109" s="7"/>
      <c r="O109" s="7"/>
      <c r="P109" s="7"/>
      <c r="Q109" s="7"/>
      <c r="R109" s="7"/>
      <c r="S109" s="7"/>
      <c r="T109" s="7"/>
      <c r="U109" s="7"/>
      <c r="V109" s="7"/>
    </row>
    <row r="110" spans="2:22">
      <c r="B110" s="7"/>
      <c r="C110" s="7"/>
      <c r="D110" s="7"/>
      <c r="E110" s="7"/>
      <c r="F110" s="7"/>
      <c r="G110" s="7"/>
      <c r="H110" s="7"/>
      <c r="I110" s="7"/>
      <c r="J110" s="7"/>
      <c r="K110" s="7"/>
      <c r="L110" s="7"/>
      <c r="M110" s="7"/>
      <c r="N110" s="7"/>
      <c r="O110" s="7"/>
      <c r="P110" s="7"/>
      <c r="Q110" s="7"/>
      <c r="R110" s="7"/>
      <c r="S110" s="7"/>
      <c r="T110" s="7"/>
      <c r="U110" s="7"/>
      <c r="V110" s="7"/>
    </row>
    <row r="111" spans="2:22">
      <c r="B111" s="7"/>
      <c r="C111" s="7"/>
      <c r="D111" s="7"/>
      <c r="E111" s="7"/>
      <c r="F111" s="7"/>
      <c r="G111" s="7"/>
      <c r="H111" s="7"/>
      <c r="I111" s="7"/>
      <c r="J111" s="7"/>
      <c r="K111" s="7"/>
      <c r="L111" s="7"/>
      <c r="M111" s="7"/>
      <c r="N111" s="7"/>
      <c r="O111" s="7"/>
      <c r="P111" s="7"/>
      <c r="Q111" s="7"/>
      <c r="R111" s="7"/>
      <c r="S111" s="7"/>
      <c r="T111" s="7"/>
      <c r="U111" s="7"/>
      <c r="V111" s="7"/>
    </row>
    <row r="112" spans="2:22">
      <c r="B112" s="7"/>
      <c r="C112" s="7"/>
      <c r="D112" s="7"/>
      <c r="E112" s="7"/>
      <c r="F112" s="7"/>
      <c r="G112" s="7"/>
      <c r="H112" s="7"/>
      <c r="I112" s="7"/>
      <c r="J112" s="7"/>
      <c r="K112" s="7"/>
      <c r="L112" s="7"/>
      <c r="M112" s="7"/>
      <c r="N112" s="7"/>
      <c r="O112" s="7"/>
      <c r="P112" s="7"/>
      <c r="Q112" s="7"/>
      <c r="R112" s="7"/>
      <c r="S112" s="7"/>
      <c r="T112" s="7"/>
      <c r="U112" s="7"/>
      <c r="V112" s="7"/>
    </row>
    <row r="113" spans="2:22">
      <c r="B113" s="7"/>
      <c r="C113" s="7"/>
      <c r="D113" s="7"/>
      <c r="E113" s="7"/>
      <c r="F113" s="7"/>
      <c r="G113" s="7"/>
      <c r="H113" s="7"/>
      <c r="I113" s="7"/>
      <c r="J113" s="7"/>
      <c r="K113" s="7"/>
      <c r="L113" s="7"/>
      <c r="M113" s="7"/>
      <c r="N113" s="7"/>
      <c r="O113" s="7"/>
      <c r="P113" s="7"/>
      <c r="Q113" s="7"/>
      <c r="R113" s="7"/>
      <c r="S113" s="7"/>
      <c r="T113" s="7"/>
      <c r="U113" s="7"/>
      <c r="V113" s="7"/>
    </row>
    <row r="114" spans="2:22">
      <c r="B114" s="7"/>
      <c r="C114" s="7"/>
      <c r="D114" s="7"/>
      <c r="E114" s="7"/>
      <c r="F114" s="7"/>
      <c r="G114" s="7"/>
      <c r="H114" s="7"/>
      <c r="I114" s="7"/>
      <c r="J114" s="7"/>
      <c r="K114" s="7"/>
      <c r="L114" s="7"/>
      <c r="M114" s="7"/>
      <c r="N114" s="7"/>
      <c r="O114" s="7"/>
      <c r="P114" s="7"/>
      <c r="Q114" s="7"/>
      <c r="R114" s="7"/>
      <c r="S114" s="7"/>
      <c r="T114" s="7"/>
      <c r="U114" s="7"/>
      <c r="V114" s="7"/>
    </row>
    <row r="115" spans="2:22">
      <c r="B115" s="7"/>
      <c r="C115" s="7"/>
      <c r="D115" s="7"/>
      <c r="E115" s="7"/>
      <c r="F115" s="7"/>
      <c r="G115" s="7"/>
      <c r="H115" s="7"/>
      <c r="I115" s="7"/>
      <c r="J115" s="7"/>
      <c r="K115" s="7"/>
      <c r="L115" s="7"/>
      <c r="M115" s="7"/>
      <c r="N115" s="7"/>
      <c r="O115" s="7"/>
      <c r="P115" s="7"/>
      <c r="Q115" s="7"/>
      <c r="R115" s="7"/>
      <c r="S115" s="7"/>
      <c r="T115" s="7"/>
      <c r="U115" s="7"/>
      <c r="V115" s="7"/>
    </row>
    <row r="116" spans="2:22">
      <c r="B116" s="7"/>
      <c r="C116" s="7"/>
      <c r="D116" s="7"/>
      <c r="E116" s="7"/>
      <c r="F116" s="7"/>
      <c r="G116" s="7"/>
      <c r="H116" s="7"/>
      <c r="I116" s="7"/>
      <c r="J116" s="7"/>
      <c r="K116" s="7"/>
      <c r="L116" s="7"/>
      <c r="M116" s="7"/>
      <c r="N116" s="7"/>
      <c r="O116" s="7"/>
      <c r="P116" s="7"/>
      <c r="Q116" s="7"/>
      <c r="R116" s="7"/>
      <c r="S116" s="7"/>
      <c r="T116" s="7"/>
      <c r="U116" s="7"/>
      <c r="V116" s="7"/>
    </row>
    <row r="117" spans="2:22">
      <c r="B117" s="7"/>
      <c r="C117" s="7"/>
      <c r="D117" s="7"/>
      <c r="E117" s="7"/>
      <c r="F117" s="7"/>
      <c r="G117" s="7"/>
      <c r="H117" s="7"/>
      <c r="I117" s="7"/>
      <c r="J117" s="7"/>
      <c r="K117" s="7"/>
      <c r="L117" s="7"/>
      <c r="M117" s="7"/>
      <c r="N117" s="7"/>
      <c r="O117" s="7"/>
      <c r="P117" s="7"/>
      <c r="Q117" s="7"/>
      <c r="R117" s="7"/>
      <c r="S117" s="7"/>
      <c r="T117" s="7"/>
      <c r="U117" s="7"/>
      <c r="V117" s="7"/>
    </row>
    <row r="118" spans="2:22">
      <c r="B118" s="7"/>
      <c r="C118" s="7"/>
      <c r="D118" s="7"/>
      <c r="E118" s="7"/>
      <c r="F118" s="7"/>
      <c r="G118" s="7"/>
      <c r="H118" s="7"/>
      <c r="I118" s="7"/>
      <c r="J118" s="7"/>
      <c r="K118" s="7"/>
      <c r="L118" s="7"/>
      <c r="M118" s="7"/>
      <c r="N118" s="7"/>
      <c r="O118" s="7"/>
      <c r="P118" s="7"/>
      <c r="Q118" s="7"/>
      <c r="R118" s="7"/>
      <c r="S118" s="7"/>
      <c r="T118" s="7"/>
      <c r="U118" s="7"/>
      <c r="V118" s="7"/>
    </row>
    <row r="119" spans="2:22">
      <c r="B119" s="7"/>
      <c r="C119" s="7"/>
      <c r="D119" s="7"/>
      <c r="E119" s="7"/>
      <c r="F119" s="7"/>
      <c r="G119" s="7"/>
      <c r="H119" s="7"/>
      <c r="I119" s="7"/>
      <c r="J119" s="7"/>
      <c r="K119" s="7"/>
      <c r="L119" s="7"/>
      <c r="M119" s="7"/>
      <c r="N119" s="7"/>
      <c r="O119" s="7"/>
      <c r="P119" s="7"/>
      <c r="Q119" s="7"/>
      <c r="R119" s="7"/>
      <c r="S119" s="7"/>
      <c r="T119" s="7"/>
      <c r="U119" s="7"/>
      <c r="V119" s="7"/>
    </row>
    <row r="120" spans="2:22">
      <c r="B120" s="7"/>
      <c r="C120" s="7"/>
      <c r="D120" s="7"/>
      <c r="E120" s="7"/>
      <c r="F120" s="7"/>
      <c r="G120" s="7"/>
      <c r="H120" s="7"/>
      <c r="I120" s="7"/>
      <c r="J120" s="7"/>
      <c r="K120" s="7"/>
      <c r="L120" s="7"/>
      <c r="M120" s="7"/>
      <c r="N120" s="7"/>
      <c r="O120" s="7"/>
      <c r="P120" s="7"/>
      <c r="Q120" s="7"/>
      <c r="R120" s="7"/>
      <c r="S120" s="7"/>
      <c r="T120" s="7"/>
      <c r="U120" s="7"/>
      <c r="V120" s="7"/>
    </row>
    <row r="124" spans="2:22" ht="21">
      <c r="B124" s="10" t="s">
        <v>1359</v>
      </c>
      <c r="D124" s="9" t="s">
        <v>1360</v>
      </c>
    </row>
    <row r="127" spans="2:22">
      <c r="B127" s="7"/>
      <c r="C127" s="7"/>
      <c r="D127" s="7"/>
      <c r="E127" s="7"/>
      <c r="F127" s="7"/>
      <c r="G127" s="7"/>
      <c r="H127" s="7"/>
      <c r="I127" s="7"/>
      <c r="J127" s="7"/>
      <c r="K127" s="7"/>
      <c r="L127" s="7"/>
      <c r="M127" s="7"/>
      <c r="N127" s="7"/>
      <c r="O127" s="7"/>
      <c r="P127" s="7"/>
      <c r="Q127" s="7"/>
      <c r="R127" s="7"/>
      <c r="S127" s="7"/>
      <c r="T127" s="7"/>
    </row>
    <row r="128" spans="2:22">
      <c r="B128" s="7"/>
      <c r="C128" s="7"/>
      <c r="D128" s="7"/>
      <c r="E128" s="7"/>
      <c r="F128" s="7"/>
      <c r="G128" s="7"/>
      <c r="H128" s="7"/>
      <c r="I128" s="7"/>
      <c r="J128" s="7"/>
      <c r="K128" s="7"/>
      <c r="L128" s="7"/>
      <c r="M128" s="7"/>
      <c r="N128" s="7"/>
      <c r="O128" s="7"/>
      <c r="P128" s="7"/>
      <c r="Q128" s="7"/>
      <c r="R128" s="7"/>
      <c r="S128" s="7"/>
      <c r="T128" s="7"/>
    </row>
    <row r="129" spans="2:20">
      <c r="B129" s="7"/>
      <c r="C129" s="7"/>
      <c r="D129" s="7"/>
      <c r="E129" s="7"/>
      <c r="F129" s="7"/>
      <c r="G129" s="7"/>
      <c r="H129" s="7"/>
      <c r="I129" s="7"/>
      <c r="J129" s="7"/>
      <c r="K129" s="7"/>
      <c r="L129" s="7"/>
      <c r="M129" s="7"/>
      <c r="N129" s="7"/>
      <c r="O129" s="7"/>
      <c r="P129" s="7"/>
      <c r="Q129" s="7"/>
      <c r="R129" s="7"/>
      <c r="S129" s="7"/>
      <c r="T129" s="7"/>
    </row>
    <row r="130" spans="2:20">
      <c r="B130" s="7"/>
      <c r="C130" s="7"/>
      <c r="D130" s="7"/>
      <c r="E130" s="7"/>
      <c r="F130" s="7"/>
      <c r="G130" s="7"/>
      <c r="H130" s="7"/>
      <c r="I130" s="7"/>
      <c r="J130" s="7"/>
      <c r="K130" s="7"/>
      <c r="L130" s="7"/>
      <c r="M130" s="7"/>
      <c r="N130" s="7"/>
      <c r="O130" s="7"/>
      <c r="P130" s="7"/>
      <c r="Q130" s="7"/>
      <c r="R130" s="7"/>
      <c r="S130" s="7"/>
      <c r="T130" s="7"/>
    </row>
    <row r="131" spans="2:20">
      <c r="B131" s="7"/>
      <c r="C131" s="7"/>
      <c r="D131" s="7"/>
      <c r="E131" s="7"/>
      <c r="F131" s="7"/>
      <c r="G131" s="7"/>
      <c r="H131" s="7"/>
      <c r="I131" s="7"/>
      <c r="J131" s="7"/>
      <c r="K131" s="7"/>
      <c r="L131" s="7"/>
      <c r="M131" s="7"/>
      <c r="N131" s="7"/>
      <c r="O131" s="7"/>
      <c r="P131" s="7"/>
      <c r="Q131" s="7"/>
      <c r="R131" s="7"/>
      <c r="S131" s="7"/>
      <c r="T131" s="7"/>
    </row>
    <row r="132" spans="2:20">
      <c r="B132" s="7"/>
      <c r="C132" s="7"/>
      <c r="D132" s="7"/>
      <c r="E132" s="7"/>
      <c r="F132" s="7"/>
      <c r="G132" s="7"/>
      <c r="H132" s="7"/>
      <c r="I132" s="7"/>
      <c r="J132" s="7"/>
      <c r="K132" s="7"/>
      <c r="L132" s="7"/>
      <c r="M132" s="7"/>
      <c r="N132" s="7"/>
      <c r="O132" s="7"/>
      <c r="P132" s="7"/>
      <c r="Q132" s="7"/>
      <c r="R132" s="7"/>
      <c r="S132" s="7"/>
      <c r="T132" s="7"/>
    </row>
    <row r="133" spans="2:20">
      <c r="B133" s="7"/>
      <c r="C133" s="7"/>
      <c r="D133" s="7"/>
      <c r="E133" s="7"/>
      <c r="F133" s="7"/>
      <c r="G133" s="7"/>
      <c r="H133" s="7"/>
      <c r="I133" s="7"/>
      <c r="J133" s="7"/>
      <c r="K133" s="7"/>
      <c r="L133" s="7"/>
      <c r="M133" s="7"/>
      <c r="N133" s="7"/>
      <c r="O133" s="7"/>
      <c r="P133" s="7"/>
      <c r="Q133" s="7"/>
      <c r="R133" s="7"/>
      <c r="S133" s="7"/>
      <c r="T133" s="7"/>
    </row>
    <row r="134" spans="2:20">
      <c r="B134" s="7"/>
      <c r="C134" s="7"/>
      <c r="D134" s="7"/>
      <c r="E134" s="7"/>
      <c r="F134" s="7"/>
      <c r="G134" s="7"/>
      <c r="H134" s="7"/>
      <c r="I134" s="7"/>
      <c r="J134" s="7"/>
      <c r="K134" s="7"/>
      <c r="L134" s="7"/>
      <c r="M134" s="7"/>
      <c r="N134" s="7"/>
      <c r="O134" s="7"/>
      <c r="P134" s="7"/>
      <c r="Q134" s="7"/>
      <c r="R134" s="7"/>
      <c r="S134" s="7"/>
      <c r="T134" s="7"/>
    </row>
    <row r="135" spans="2:20">
      <c r="B135" s="7"/>
      <c r="C135" s="7"/>
      <c r="D135" s="7"/>
      <c r="E135" s="7"/>
      <c r="F135" s="7"/>
      <c r="G135" s="7"/>
      <c r="H135" s="7"/>
      <c r="I135" s="7"/>
      <c r="J135" s="7"/>
      <c r="K135" s="7"/>
      <c r="L135" s="7"/>
      <c r="M135" s="7"/>
      <c r="N135" s="7"/>
      <c r="O135" s="7"/>
      <c r="P135" s="7"/>
      <c r="Q135" s="7"/>
      <c r="R135" s="7"/>
      <c r="S135" s="7"/>
      <c r="T135" s="7"/>
    </row>
    <row r="136" spans="2:20">
      <c r="B136" s="7"/>
      <c r="C136" s="7"/>
      <c r="D136" s="7"/>
      <c r="E136" s="7"/>
      <c r="F136" s="7"/>
      <c r="G136" s="7"/>
      <c r="H136" s="7"/>
      <c r="I136" s="7"/>
      <c r="J136" s="7"/>
      <c r="K136" s="7"/>
      <c r="L136" s="7"/>
      <c r="M136" s="7"/>
      <c r="N136" s="7"/>
      <c r="O136" s="7"/>
      <c r="P136" s="7"/>
      <c r="Q136" s="7"/>
      <c r="R136" s="7"/>
      <c r="S136" s="7"/>
      <c r="T136" s="7"/>
    </row>
    <row r="137" spans="2:20">
      <c r="B137" s="7"/>
      <c r="C137" s="7"/>
      <c r="D137" s="7"/>
      <c r="E137" s="7"/>
      <c r="F137" s="7"/>
      <c r="G137" s="7"/>
      <c r="H137" s="7"/>
      <c r="I137" s="7"/>
      <c r="J137" s="7"/>
      <c r="K137" s="7"/>
      <c r="L137" s="7"/>
      <c r="M137" s="7"/>
      <c r="N137" s="7"/>
      <c r="O137" s="7"/>
      <c r="P137" s="7"/>
      <c r="Q137" s="7"/>
      <c r="R137" s="7"/>
      <c r="S137" s="7"/>
      <c r="T137" s="7"/>
    </row>
    <row r="138" spans="2:20">
      <c r="B138" s="7"/>
      <c r="C138" s="7"/>
      <c r="D138" s="7"/>
      <c r="E138" s="7"/>
      <c r="F138" s="7"/>
      <c r="G138" s="7"/>
      <c r="H138" s="7"/>
      <c r="I138" s="7"/>
      <c r="J138" s="7"/>
      <c r="K138" s="7"/>
      <c r="L138" s="7"/>
      <c r="M138" s="7"/>
      <c r="N138" s="7"/>
      <c r="O138" s="7"/>
      <c r="P138" s="7"/>
      <c r="Q138" s="7"/>
      <c r="R138" s="7"/>
      <c r="S138" s="7"/>
      <c r="T138" s="7"/>
    </row>
    <row r="139" spans="2:20">
      <c r="B139" s="7"/>
      <c r="C139" s="7"/>
      <c r="D139" s="7"/>
      <c r="E139" s="7"/>
      <c r="F139" s="7"/>
      <c r="G139" s="7"/>
      <c r="H139" s="7"/>
      <c r="I139" s="7"/>
      <c r="J139" s="7"/>
      <c r="K139" s="7"/>
      <c r="L139" s="7"/>
      <c r="M139" s="7"/>
      <c r="N139" s="7"/>
      <c r="O139" s="7"/>
      <c r="P139" s="7"/>
      <c r="Q139" s="7"/>
      <c r="R139" s="7"/>
      <c r="S139" s="7"/>
      <c r="T139" s="7"/>
    </row>
    <row r="140" spans="2:20">
      <c r="B140" s="7"/>
      <c r="C140" s="7"/>
      <c r="D140" s="7"/>
      <c r="E140" s="7"/>
      <c r="F140" s="7"/>
      <c r="G140" s="7"/>
      <c r="H140" s="7"/>
      <c r="I140" s="7"/>
      <c r="J140" s="7"/>
      <c r="K140" s="7"/>
      <c r="L140" s="7"/>
      <c r="M140" s="7"/>
      <c r="N140" s="7"/>
      <c r="O140" s="7"/>
      <c r="P140" s="7"/>
      <c r="Q140" s="7"/>
      <c r="R140" s="7"/>
      <c r="S140" s="7"/>
      <c r="T140" s="7"/>
    </row>
    <row r="141" spans="2:20">
      <c r="B141" s="7"/>
      <c r="C141" s="7"/>
      <c r="D141" s="7"/>
      <c r="E141" s="7"/>
      <c r="F141" s="7"/>
      <c r="G141" s="7"/>
      <c r="H141" s="7"/>
      <c r="I141" s="7"/>
      <c r="J141" s="7"/>
      <c r="K141" s="7"/>
      <c r="L141" s="7"/>
      <c r="M141" s="7"/>
      <c r="N141" s="7"/>
      <c r="O141" s="7"/>
      <c r="P141" s="7"/>
      <c r="Q141" s="7"/>
      <c r="R141" s="7"/>
      <c r="S141" s="7"/>
      <c r="T141" s="7"/>
    </row>
    <row r="142" spans="2:20">
      <c r="B142" s="7"/>
      <c r="C142" s="7"/>
      <c r="D142" s="7"/>
      <c r="E142" s="7"/>
      <c r="F142" s="7"/>
      <c r="G142" s="7"/>
      <c r="H142" s="7"/>
      <c r="I142" s="7"/>
      <c r="J142" s="7"/>
      <c r="K142" s="7"/>
      <c r="L142" s="7"/>
      <c r="M142" s="7"/>
      <c r="N142" s="7"/>
      <c r="O142" s="7"/>
      <c r="P142" s="7"/>
      <c r="Q142" s="7"/>
      <c r="R142" s="7"/>
      <c r="S142" s="7"/>
      <c r="T142" s="7"/>
    </row>
    <row r="143" spans="2:20">
      <c r="B143" s="7"/>
      <c r="C143" s="7"/>
      <c r="D143" s="7"/>
      <c r="E143" s="7"/>
      <c r="F143" s="7"/>
      <c r="G143" s="7"/>
      <c r="H143" s="7"/>
      <c r="I143" s="7"/>
      <c r="J143" s="7"/>
      <c r="K143" s="7"/>
      <c r="L143" s="7"/>
      <c r="M143" s="7"/>
      <c r="N143" s="7"/>
      <c r="O143" s="7"/>
      <c r="P143" s="7"/>
      <c r="Q143" s="7"/>
      <c r="R143" s="7"/>
      <c r="S143" s="7"/>
      <c r="T143" s="7"/>
    </row>
    <row r="144" spans="2:20">
      <c r="B144" s="7"/>
      <c r="C144" s="7"/>
      <c r="D144" s="7"/>
      <c r="E144" s="7"/>
      <c r="F144" s="7"/>
      <c r="G144" s="7"/>
      <c r="H144" s="7"/>
      <c r="I144" s="7"/>
      <c r="J144" s="7"/>
      <c r="K144" s="7"/>
      <c r="L144" s="7"/>
      <c r="M144" s="7"/>
      <c r="N144" s="7"/>
      <c r="O144" s="7"/>
      <c r="P144" s="7"/>
      <c r="Q144" s="7"/>
      <c r="R144" s="7"/>
      <c r="S144" s="7"/>
      <c r="T144" s="7"/>
    </row>
    <row r="145" spans="2:20">
      <c r="B145" s="7"/>
      <c r="C145" s="7"/>
      <c r="D145" s="7"/>
      <c r="E145" s="7"/>
      <c r="F145" s="7"/>
      <c r="G145" s="7"/>
      <c r="H145" s="7"/>
      <c r="I145" s="7"/>
      <c r="J145" s="7"/>
      <c r="K145" s="7"/>
      <c r="L145" s="7"/>
      <c r="M145" s="7"/>
      <c r="N145" s="7"/>
      <c r="O145" s="7"/>
      <c r="P145" s="7"/>
      <c r="Q145" s="7"/>
      <c r="R145" s="7"/>
      <c r="S145" s="7"/>
      <c r="T145" s="7"/>
    </row>
    <row r="146" spans="2:20">
      <c r="B146" s="7"/>
      <c r="C146" s="7"/>
      <c r="D146" s="7"/>
      <c r="E146" s="7"/>
      <c r="F146" s="7"/>
      <c r="G146" s="7"/>
      <c r="H146" s="7"/>
      <c r="I146" s="7"/>
      <c r="J146" s="7"/>
      <c r="K146" s="7"/>
      <c r="L146" s="7"/>
      <c r="M146" s="7"/>
      <c r="N146" s="7"/>
      <c r="O146" s="7"/>
      <c r="P146" s="7"/>
      <c r="Q146" s="7"/>
      <c r="R146" s="7"/>
      <c r="S146" s="7"/>
      <c r="T146" s="7"/>
    </row>
    <row r="147" spans="2:20">
      <c r="B147" s="7"/>
      <c r="C147" s="7"/>
      <c r="D147" s="7"/>
      <c r="E147" s="7"/>
      <c r="F147" s="7"/>
      <c r="G147" s="7"/>
      <c r="H147" s="7"/>
      <c r="I147" s="7"/>
      <c r="J147" s="7"/>
      <c r="K147" s="7"/>
      <c r="L147" s="7"/>
      <c r="M147" s="7"/>
      <c r="N147" s="7"/>
      <c r="O147" s="7"/>
      <c r="P147" s="7"/>
      <c r="Q147" s="7"/>
      <c r="R147" s="7"/>
      <c r="S147" s="7"/>
      <c r="T147" s="7"/>
    </row>
    <row r="148" spans="2:20">
      <c r="B148" s="7"/>
      <c r="C148" s="7"/>
      <c r="D148" s="7"/>
      <c r="E148" s="7"/>
      <c r="F148" s="7"/>
      <c r="G148" s="7"/>
      <c r="H148" s="7"/>
      <c r="I148" s="7"/>
      <c r="J148" s="7"/>
      <c r="K148" s="7"/>
      <c r="L148" s="7"/>
      <c r="M148" s="7"/>
      <c r="N148" s="7"/>
      <c r="O148" s="7"/>
      <c r="P148" s="7"/>
      <c r="Q148" s="7"/>
      <c r="R148" s="7"/>
      <c r="S148" s="7"/>
      <c r="T148" s="7"/>
    </row>
    <row r="149" spans="2:20">
      <c r="B149" s="7"/>
      <c r="C149" s="7"/>
      <c r="D149" s="7"/>
      <c r="E149" s="7"/>
      <c r="F149" s="7"/>
      <c r="G149" s="7"/>
      <c r="H149" s="7"/>
      <c r="I149" s="7"/>
      <c r="J149" s="7"/>
      <c r="K149" s="7"/>
      <c r="L149" s="7"/>
      <c r="M149" s="7"/>
      <c r="N149" s="7"/>
      <c r="O149" s="7"/>
      <c r="P149" s="7"/>
      <c r="Q149" s="7"/>
      <c r="R149" s="7"/>
      <c r="S149" s="7"/>
      <c r="T149" s="7"/>
    </row>
    <row r="150" spans="2:20">
      <c r="B150" s="7"/>
      <c r="C150" s="7"/>
      <c r="D150" s="7"/>
      <c r="E150" s="7"/>
      <c r="F150" s="7"/>
      <c r="G150" s="7"/>
      <c r="H150" s="7"/>
      <c r="I150" s="7"/>
      <c r="J150" s="7"/>
      <c r="K150" s="7"/>
      <c r="L150" s="7"/>
      <c r="M150" s="7"/>
      <c r="N150" s="7"/>
      <c r="O150" s="7"/>
      <c r="P150" s="7"/>
      <c r="Q150" s="7"/>
      <c r="R150" s="7"/>
      <c r="S150" s="7"/>
      <c r="T150" s="7"/>
    </row>
    <row r="151" spans="2:20">
      <c r="B151" s="7"/>
      <c r="C151" s="7"/>
      <c r="D151" s="7"/>
      <c r="E151" s="7"/>
      <c r="F151" s="7"/>
      <c r="G151" s="7"/>
      <c r="H151" s="7"/>
      <c r="I151" s="7"/>
      <c r="J151" s="7"/>
      <c r="K151" s="7"/>
      <c r="L151" s="7"/>
      <c r="M151" s="7"/>
      <c r="N151" s="7"/>
      <c r="O151" s="7"/>
      <c r="P151" s="7"/>
      <c r="Q151" s="7"/>
      <c r="R151" s="7"/>
      <c r="S151" s="7"/>
      <c r="T151" s="7"/>
    </row>
    <row r="152" spans="2:20">
      <c r="B152" s="7"/>
      <c r="C152" s="7"/>
      <c r="D152" s="7"/>
      <c r="E152" s="7"/>
      <c r="F152" s="7"/>
      <c r="G152" s="7"/>
      <c r="H152" s="7"/>
      <c r="I152" s="7"/>
      <c r="J152" s="7"/>
      <c r="K152" s="7"/>
      <c r="L152" s="7"/>
      <c r="M152" s="7"/>
      <c r="N152" s="7"/>
      <c r="O152" s="7"/>
      <c r="P152" s="7"/>
      <c r="Q152" s="7"/>
      <c r="R152" s="7"/>
      <c r="S152" s="7"/>
      <c r="T152" s="7"/>
    </row>
    <row r="153" spans="2:20">
      <c r="B153" s="7"/>
      <c r="C153" s="7"/>
      <c r="D153" s="7"/>
      <c r="E153" s="7"/>
      <c r="F153" s="7"/>
      <c r="G153" s="7"/>
      <c r="H153" s="7"/>
      <c r="I153" s="7"/>
      <c r="J153" s="7"/>
      <c r="K153" s="7"/>
      <c r="L153" s="7"/>
      <c r="M153" s="7"/>
      <c r="N153" s="7"/>
      <c r="O153" s="7"/>
      <c r="P153" s="7"/>
      <c r="Q153" s="7"/>
      <c r="R153" s="7"/>
      <c r="S153" s="7"/>
      <c r="T153" s="7"/>
    </row>
    <row r="154" spans="2:20">
      <c r="B154" s="7"/>
      <c r="C154" s="7"/>
      <c r="D154" s="7"/>
      <c r="E154" s="7"/>
      <c r="F154" s="7"/>
      <c r="G154" s="7"/>
      <c r="H154" s="7"/>
      <c r="I154" s="7"/>
      <c r="J154" s="7"/>
      <c r="K154" s="7"/>
      <c r="L154" s="7"/>
      <c r="M154" s="7"/>
      <c r="N154" s="7"/>
      <c r="O154" s="7"/>
      <c r="P154" s="7"/>
      <c r="Q154" s="7"/>
      <c r="R154" s="7"/>
      <c r="S154" s="7"/>
      <c r="T154" s="7"/>
    </row>
    <row r="155" spans="2:20">
      <c r="B155" s="7"/>
      <c r="C155" s="7"/>
      <c r="D155" s="7"/>
      <c r="E155" s="7"/>
      <c r="F155" s="7"/>
      <c r="G155" s="7"/>
      <c r="H155" s="7"/>
      <c r="I155" s="7"/>
      <c r="J155" s="7"/>
      <c r="K155" s="7"/>
      <c r="L155" s="7"/>
      <c r="M155" s="7"/>
      <c r="N155" s="7"/>
      <c r="O155" s="7"/>
      <c r="P155" s="7"/>
      <c r="Q155" s="7"/>
      <c r="R155" s="7"/>
      <c r="S155" s="7"/>
      <c r="T155" s="7"/>
    </row>
    <row r="156" spans="2:20">
      <c r="B156" s="7"/>
      <c r="C156" s="7"/>
      <c r="D156" s="7"/>
      <c r="E156" s="7"/>
      <c r="F156" s="7"/>
      <c r="G156" s="7"/>
      <c r="H156" s="7"/>
      <c r="I156" s="7"/>
      <c r="J156" s="7"/>
      <c r="K156" s="7"/>
      <c r="L156" s="7"/>
      <c r="M156" s="7"/>
      <c r="N156" s="7"/>
      <c r="O156" s="7"/>
      <c r="P156" s="7"/>
      <c r="Q156" s="7"/>
      <c r="R156" s="7"/>
      <c r="S156" s="7"/>
      <c r="T156" s="7"/>
    </row>
    <row r="157" spans="2:20">
      <c r="B157" s="7"/>
      <c r="C157" s="7"/>
      <c r="D157" s="7"/>
      <c r="E157" s="7"/>
      <c r="F157" s="7"/>
      <c r="G157" s="7"/>
      <c r="H157" s="7"/>
      <c r="I157" s="7"/>
      <c r="J157" s="7"/>
      <c r="K157" s="7"/>
      <c r="L157" s="7"/>
      <c r="M157" s="7"/>
      <c r="N157" s="7"/>
      <c r="O157" s="7"/>
      <c r="P157" s="7"/>
      <c r="Q157" s="7"/>
      <c r="R157" s="7"/>
      <c r="S157" s="7"/>
      <c r="T157" s="7"/>
    </row>
    <row r="158" spans="2:20">
      <c r="B158" s="7"/>
      <c r="C158" s="7"/>
      <c r="D158" s="7"/>
      <c r="E158" s="7"/>
      <c r="F158" s="7"/>
      <c r="G158" s="7"/>
      <c r="H158" s="7"/>
      <c r="I158" s="7"/>
      <c r="J158" s="7"/>
      <c r="K158" s="7"/>
      <c r="L158" s="7"/>
      <c r="M158" s="7"/>
      <c r="N158" s="7"/>
      <c r="O158" s="7"/>
      <c r="P158" s="7"/>
      <c r="Q158" s="7"/>
      <c r="R158" s="7"/>
      <c r="S158" s="7"/>
      <c r="T158" s="7"/>
    </row>
    <row r="159" spans="2:20">
      <c r="B159" s="7"/>
      <c r="C159" s="7"/>
      <c r="D159" s="7"/>
      <c r="E159" s="7"/>
      <c r="F159" s="7"/>
      <c r="G159" s="7"/>
      <c r="H159" s="7"/>
      <c r="I159" s="7"/>
      <c r="J159" s="7"/>
      <c r="K159" s="7"/>
      <c r="L159" s="7"/>
      <c r="M159" s="7"/>
      <c r="N159" s="7"/>
      <c r="O159" s="7"/>
      <c r="P159" s="7"/>
      <c r="Q159" s="7"/>
      <c r="R159" s="7"/>
      <c r="S159" s="7"/>
      <c r="T159" s="7"/>
    </row>
    <row r="160" spans="2:20">
      <c r="B160" s="7"/>
      <c r="C160" s="7"/>
      <c r="D160" s="7"/>
      <c r="E160" s="7"/>
      <c r="F160" s="7"/>
      <c r="G160" s="7"/>
      <c r="H160" s="7"/>
      <c r="I160" s="7"/>
      <c r="J160" s="7"/>
      <c r="K160" s="7"/>
      <c r="L160" s="7"/>
      <c r="M160" s="7"/>
      <c r="N160" s="7"/>
      <c r="O160" s="7"/>
      <c r="P160" s="7"/>
      <c r="Q160" s="7"/>
      <c r="R160" s="7"/>
      <c r="S160" s="7"/>
      <c r="T160" s="7"/>
    </row>
    <row r="161" spans="2:20">
      <c r="B161" s="7"/>
      <c r="C161" s="7"/>
      <c r="D161" s="7"/>
      <c r="E161" s="7"/>
      <c r="F161" s="7"/>
      <c r="G161" s="7"/>
      <c r="H161" s="7"/>
      <c r="I161" s="7"/>
      <c r="J161" s="7"/>
      <c r="K161" s="7"/>
      <c r="L161" s="7"/>
      <c r="M161" s="7"/>
      <c r="N161" s="7"/>
      <c r="O161" s="7"/>
      <c r="P161" s="7"/>
      <c r="Q161" s="7"/>
      <c r="R161" s="7"/>
      <c r="S161" s="7"/>
      <c r="T161" s="7"/>
    </row>
    <row r="162" spans="2:20">
      <c r="B162" s="7"/>
      <c r="C162" s="7"/>
      <c r="D162" s="7"/>
      <c r="E162" s="7"/>
      <c r="F162" s="7"/>
      <c r="G162" s="7"/>
      <c r="H162" s="7"/>
      <c r="I162" s="7"/>
      <c r="J162" s="7"/>
      <c r="K162" s="7"/>
      <c r="L162" s="7"/>
      <c r="M162" s="7"/>
      <c r="N162" s="7"/>
      <c r="O162" s="7"/>
      <c r="P162" s="7"/>
      <c r="Q162" s="7"/>
      <c r="R162" s="7"/>
      <c r="S162" s="7"/>
      <c r="T162" s="7"/>
    </row>
    <row r="163" spans="2:20">
      <c r="B163" s="7"/>
      <c r="C163" s="7"/>
      <c r="D163" s="7"/>
      <c r="E163" s="7"/>
      <c r="F163" s="7"/>
      <c r="G163" s="7"/>
      <c r="H163" s="7"/>
      <c r="I163" s="7"/>
      <c r="J163" s="7"/>
      <c r="K163" s="7"/>
      <c r="L163" s="7"/>
      <c r="M163" s="7"/>
      <c r="N163" s="7"/>
      <c r="O163" s="7"/>
      <c r="P163" s="7"/>
      <c r="Q163" s="7"/>
      <c r="R163" s="7"/>
      <c r="S163" s="7"/>
      <c r="T163" s="7"/>
    </row>
    <row r="164" spans="2:20">
      <c r="B164" s="7"/>
      <c r="C164" s="7"/>
      <c r="D164" s="7"/>
      <c r="E164" s="7"/>
      <c r="F164" s="7"/>
      <c r="G164" s="7"/>
      <c r="H164" s="7"/>
      <c r="I164" s="7"/>
      <c r="J164" s="7"/>
      <c r="K164" s="7"/>
      <c r="L164" s="7"/>
      <c r="M164" s="7"/>
      <c r="N164" s="7"/>
      <c r="O164" s="7"/>
      <c r="P164" s="7"/>
      <c r="Q164" s="7"/>
      <c r="R164" s="7"/>
      <c r="S164" s="7"/>
      <c r="T164" s="7"/>
    </row>
    <row r="165" spans="2:20">
      <c r="B165" s="7"/>
      <c r="C165" s="7"/>
      <c r="D165" s="7"/>
      <c r="E165" s="7"/>
      <c r="F165" s="7"/>
      <c r="G165" s="7"/>
      <c r="H165" s="7"/>
      <c r="I165" s="7"/>
      <c r="J165" s="7"/>
      <c r="K165" s="7"/>
      <c r="L165" s="7"/>
      <c r="M165" s="7"/>
      <c r="N165" s="7"/>
      <c r="O165" s="7"/>
      <c r="P165" s="7"/>
      <c r="Q165" s="7"/>
      <c r="R165" s="7"/>
      <c r="S165" s="7"/>
      <c r="T165" s="7"/>
    </row>
    <row r="166" spans="2:20">
      <c r="B166" s="7"/>
      <c r="C166" s="7"/>
      <c r="D166" s="7"/>
      <c r="E166" s="7"/>
      <c r="F166" s="7"/>
      <c r="G166" s="7"/>
      <c r="H166" s="7"/>
      <c r="I166" s="7"/>
      <c r="J166" s="7"/>
      <c r="K166" s="7"/>
      <c r="L166" s="7"/>
      <c r="M166" s="7"/>
      <c r="N166" s="7"/>
      <c r="O166" s="7"/>
      <c r="P166" s="7"/>
      <c r="Q166" s="7"/>
      <c r="R166" s="7"/>
      <c r="S166" s="7"/>
      <c r="T166" s="7"/>
    </row>
    <row r="167" spans="2:20">
      <c r="B167" s="7"/>
      <c r="C167" s="7"/>
      <c r="D167" s="7"/>
      <c r="E167" s="7"/>
      <c r="F167" s="7"/>
      <c r="G167" s="7"/>
      <c r="H167" s="7"/>
      <c r="I167" s="7"/>
      <c r="J167" s="7"/>
      <c r="K167" s="7"/>
      <c r="L167" s="7"/>
      <c r="M167" s="7"/>
      <c r="N167" s="7"/>
      <c r="O167" s="7"/>
      <c r="P167" s="7"/>
      <c r="Q167" s="7"/>
      <c r="R167" s="7"/>
      <c r="S167" s="7"/>
      <c r="T167" s="7"/>
    </row>
    <row r="168" spans="2:20">
      <c r="B168" s="7"/>
      <c r="C168" s="7"/>
      <c r="D168" s="7"/>
      <c r="E168" s="7"/>
      <c r="F168" s="7"/>
      <c r="G168" s="7"/>
      <c r="H168" s="7"/>
      <c r="I168" s="7"/>
      <c r="J168" s="7"/>
      <c r="K168" s="7"/>
      <c r="L168" s="7"/>
      <c r="M168" s="7"/>
      <c r="N168" s="7"/>
      <c r="O168" s="7"/>
      <c r="P168" s="7"/>
      <c r="Q168" s="7"/>
      <c r="R168" s="7"/>
      <c r="S168" s="7"/>
      <c r="T168" s="7"/>
    </row>
    <row r="169" spans="2:20">
      <c r="B169" s="7"/>
      <c r="C169" s="7"/>
      <c r="D169" s="7"/>
      <c r="E169" s="7"/>
      <c r="F169" s="7"/>
      <c r="G169" s="7"/>
      <c r="H169" s="7"/>
      <c r="I169" s="7"/>
      <c r="J169" s="7"/>
      <c r="K169" s="7"/>
      <c r="L169" s="7"/>
      <c r="M169" s="7"/>
      <c r="N169" s="7"/>
      <c r="O169" s="7"/>
      <c r="P169" s="7"/>
      <c r="Q169" s="7"/>
      <c r="R169" s="7"/>
      <c r="S169" s="7"/>
      <c r="T169" s="7"/>
    </row>
    <row r="173" spans="2:20" ht="21">
      <c r="B173" s="10" t="s">
        <v>1361</v>
      </c>
      <c r="D173" s="9" t="s">
        <v>1362</v>
      </c>
    </row>
    <row r="176" spans="2:20">
      <c r="B176" s="7"/>
      <c r="C176" s="7"/>
      <c r="D176" s="7"/>
      <c r="E176" s="7"/>
      <c r="F176" s="7"/>
      <c r="G176" s="7"/>
      <c r="H176" s="7"/>
      <c r="I176" s="7"/>
      <c r="J176" s="7"/>
      <c r="K176" s="7"/>
      <c r="L176" s="7"/>
      <c r="M176" s="7"/>
      <c r="N176" s="7"/>
      <c r="O176" s="7"/>
      <c r="P176" s="7"/>
      <c r="Q176" s="7"/>
      <c r="R176" s="7"/>
      <c r="S176" s="7"/>
      <c r="T176" s="7"/>
    </row>
    <row r="177" spans="2:20">
      <c r="B177" s="7"/>
      <c r="C177" s="7"/>
      <c r="D177" s="7"/>
      <c r="E177" s="7"/>
      <c r="F177" s="7"/>
      <c r="G177" s="7"/>
      <c r="H177" s="7"/>
      <c r="I177" s="7"/>
      <c r="J177" s="7"/>
      <c r="K177" s="7"/>
      <c r="L177" s="7"/>
      <c r="M177" s="7"/>
      <c r="N177" s="7"/>
      <c r="O177" s="7"/>
      <c r="P177" s="7"/>
      <c r="Q177" s="7"/>
      <c r="R177" s="7"/>
      <c r="S177" s="7"/>
      <c r="T177" s="7"/>
    </row>
    <row r="178" spans="2:20">
      <c r="B178" s="7"/>
      <c r="C178" s="7"/>
      <c r="D178" s="7"/>
      <c r="E178" s="7"/>
      <c r="F178" s="7"/>
      <c r="G178" s="7"/>
      <c r="H178" s="7"/>
      <c r="I178" s="7"/>
      <c r="J178" s="7"/>
      <c r="K178" s="7"/>
      <c r="L178" s="7"/>
      <c r="M178" s="7"/>
      <c r="N178" s="7"/>
      <c r="O178" s="7"/>
      <c r="P178" s="7"/>
      <c r="Q178" s="7"/>
      <c r="R178" s="7"/>
      <c r="S178" s="7"/>
      <c r="T178" s="7"/>
    </row>
    <row r="179" spans="2:20">
      <c r="B179" s="7"/>
      <c r="C179" s="7"/>
      <c r="D179" s="7"/>
      <c r="E179" s="7"/>
      <c r="F179" s="7"/>
      <c r="G179" s="7"/>
      <c r="H179" s="7"/>
      <c r="I179" s="7"/>
      <c r="J179" s="7"/>
      <c r="K179" s="7"/>
      <c r="L179" s="7"/>
      <c r="M179" s="7"/>
      <c r="N179" s="7"/>
      <c r="O179" s="7"/>
      <c r="P179" s="7"/>
      <c r="Q179" s="7"/>
      <c r="R179" s="7"/>
      <c r="S179" s="7"/>
      <c r="T179" s="7"/>
    </row>
    <row r="180" spans="2:20">
      <c r="B180" s="7"/>
      <c r="C180" s="7"/>
      <c r="D180" s="7"/>
      <c r="E180" s="7"/>
      <c r="F180" s="7"/>
      <c r="G180" s="7"/>
      <c r="H180" s="7"/>
      <c r="I180" s="7"/>
      <c r="J180" s="7"/>
      <c r="K180" s="7"/>
      <c r="L180" s="7"/>
      <c r="M180" s="7"/>
      <c r="N180" s="7"/>
      <c r="O180" s="7"/>
      <c r="P180" s="7"/>
      <c r="Q180" s="7"/>
      <c r="R180" s="7"/>
      <c r="S180" s="7"/>
      <c r="T180" s="7"/>
    </row>
    <row r="181" spans="2:20">
      <c r="B181" s="7"/>
      <c r="C181" s="7"/>
      <c r="D181" s="7"/>
      <c r="E181" s="7"/>
      <c r="F181" s="7"/>
      <c r="G181" s="7"/>
      <c r="H181" s="7"/>
      <c r="I181" s="7"/>
      <c r="J181" s="7"/>
      <c r="K181" s="7"/>
      <c r="L181" s="7"/>
      <c r="M181" s="7"/>
      <c r="N181" s="7"/>
      <c r="O181" s="7"/>
      <c r="P181" s="7"/>
      <c r="Q181" s="7"/>
      <c r="R181" s="7"/>
      <c r="S181" s="7"/>
      <c r="T181" s="7"/>
    </row>
    <row r="182" spans="2:20">
      <c r="B182" s="7"/>
      <c r="C182" s="7"/>
      <c r="D182" s="7"/>
      <c r="E182" s="7"/>
      <c r="F182" s="7"/>
      <c r="G182" s="7"/>
      <c r="H182" s="7"/>
      <c r="I182" s="7"/>
      <c r="J182" s="7"/>
      <c r="K182" s="7"/>
      <c r="L182" s="7"/>
      <c r="M182" s="7"/>
      <c r="N182" s="7"/>
      <c r="O182" s="7"/>
      <c r="P182" s="7"/>
      <c r="Q182" s="7"/>
      <c r="R182" s="7"/>
      <c r="S182" s="7"/>
      <c r="T182" s="7"/>
    </row>
    <row r="183" spans="2:20">
      <c r="B183" s="7"/>
      <c r="C183" s="7"/>
      <c r="D183" s="7"/>
      <c r="E183" s="7"/>
      <c r="F183" s="7"/>
      <c r="G183" s="7"/>
      <c r="H183" s="7"/>
      <c r="I183" s="7"/>
      <c r="J183" s="7"/>
      <c r="K183" s="7"/>
      <c r="L183" s="7"/>
      <c r="M183" s="7"/>
      <c r="N183" s="7"/>
      <c r="O183" s="7"/>
      <c r="P183" s="7"/>
      <c r="Q183" s="7"/>
      <c r="R183" s="7"/>
      <c r="S183" s="7"/>
      <c r="T183" s="7"/>
    </row>
    <row r="184" spans="2:20">
      <c r="B184" s="7"/>
      <c r="C184" s="7"/>
      <c r="D184" s="7"/>
      <c r="E184" s="7"/>
      <c r="F184" s="7"/>
      <c r="G184" s="7"/>
      <c r="H184" s="7"/>
      <c r="I184" s="7"/>
      <c r="J184" s="7"/>
      <c r="K184" s="7"/>
      <c r="L184" s="7"/>
      <c r="M184" s="7"/>
      <c r="N184" s="7"/>
      <c r="O184" s="7"/>
      <c r="P184" s="7"/>
      <c r="Q184" s="7"/>
      <c r="R184" s="7"/>
      <c r="S184" s="7"/>
      <c r="T184" s="7"/>
    </row>
    <row r="185" spans="2:20">
      <c r="B185" s="7"/>
      <c r="C185" s="7"/>
      <c r="D185" s="7"/>
      <c r="E185" s="7"/>
      <c r="F185" s="7"/>
      <c r="G185" s="7"/>
      <c r="H185" s="7"/>
      <c r="I185" s="7"/>
      <c r="J185" s="7"/>
      <c r="K185" s="7"/>
      <c r="L185" s="7"/>
      <c r="M185" s="7"/>
      <c r="N185" s="7"/>
      <c r="O185" s="7"/>
      <c r="P185" s="7"/>
      <c r="Q185" s="7"/>
      <c r="R185" s="7"/>
      <c r="S185" s="7"/>
      <c r="T185" s="7"/>
    </row>
    <row r="186" spans="2:20">
      <c r="B186" s="7"/>
      <c r="C186" s="7"/>
      <c r="D186" s="7"/>
      <c r="E186" s="7"/>
      <c r="F186" s="7"/>
      <c r="G186" s="7"/>
      <c r="H186" s="7"/>
      <c r="I186" s="7"/>
      <c r="J186" s="7"/>
      <c r="K186" s="7"/>
      <c r="L186" s="7"/>
      <c r="M186" s="7"/>
      <c r="N186" s="7"/>
      <c r="O186" s="7"/>
      <c r="P186" s="7"/>
      <c r="Q186" s="7"/>
      <c r="R186" s="7"/>
      <c r="S186" s="7"/>
      <c r="T186" s="7"/>
    </row>
    <row r="187" spans="2:20">
      <c r="B187" s="7"/>
      <c r="C187" s="7"/>
      <c r="D187" s="7"/>
      <c r="E187" s="7"/>
      <c r="F187" s="7"/>
      <c r="G187" s="7"/>
      <c r="H187" s="7"/>
      <c r="I187" s="7"/>
      <c r="J187" s="7"/>
      <c r="K187" s="7"/>
      <c r="L187" s="7"/>
      <c r="M187" s="7"/>
      <c r="N187" s="7"/>
      <c r="O187" s="7"/>
      <c r="P187" s="7"/>
      <c r="Q187" s="7"/>
      <c r="R187" s="7"/>
      <c r="S187" s="7"/>
      <c r="T187" s="7"/>
    </row>
    <row r="188" spans="2:20">
      <c r="B188" s="7"/>
      <c r="C188" s="7"/>
      <c r="D188" s="7"/>
      <c r="E188" s="7"/>
      <c r="F188" s="7"/>
      <c r="G188" s="7"/>
      <c r="H188" s="7"/>
      <c r="I188" s="7"/>
      <c r="J188" s="7"/>
      <c r="K188" s="7"/>
      <c r="L188" s="7"/>
      <c r="M188" s="7"/>
      <c r="N188" s="7"/>
      <c r="O188" s="7"/>
      <c r="P188" s="7"/>
      <c r="Q188" s="7"/>
      <c r="R188" s="7"/>
      <c r="S188" s="7"/>
      <c r="T188" s="7"/>
    </row>
    <row r="189" spans="2:20">
      <c r="B189" s="7"/>
      <c r="C189" s="7"/>
      <c r="D189" s="7"/>
      <c r="E189" s="7"/>
      <c r="F189" s="7"/>
      <c r="G189" s="7"/>
      <c r="H189" s="7"/>
      <c r="I189" s="7"/>
      <c r="J189" s="7"/>
      <c r="K189" s="7"/>
      <c r="L189" s="7"/>
      <c r="M189" s="7"/>
      <c r="N189" s="7"/>
      <c r="O189" s="7"/>
      <c r="P189" s="7"/>
      <c r="Q189" s="7"/>
      <c r="R189" s="7"/>
      <c r="S189" s="7"/>
      <c r="T189" s="7"/>
    </row>
    <row r="190" spans="2:20">
      <c r="B190" s="7"/>
      <c r="C190" s="7"/>
      <c r="D190" s="7"/>
      <c r="E190" s="7"/>
      <c r="F190" s="7"/>
      <c r="G190" s="7"/>
      <c r="H190" s="7"/>
      <c r="I190" s="7"/>
      <c r="J190" s="7"/>
      <c r="K190" s="7"/>
      <c r="L190" s="7"/>
      <c r="M190" s="7"/>
      <c r="N190" s="7"/>
      <c r="O190" s="7"/>
      <c r="P190" s="7"/>
      <c r="Q190" s="7"/>
      <c r="R190" s="7"/>
      <c r="S190" s="7"/>
      <c r="T190" s="7"/>
    </row>
    <row r="191" spans="2:20">
      <c r="B191" s="7"/>
      <c r="C191" s="7"/>
      <c r="D191" s="7"/>
      <c r="E191" s="7"/>
      <c r="F191" s="7"/>
      <c r="G191" s="7"/>
      <c r="H191" s="7"/>
      <c r="I191" s="7"/>
      <c r="J191" s="7"/>
      <c r="K191" s="7"/>
      <c r="L191" s="7"/>
      <c r="M191" s="7"/>
      <c r="N191" s="7"/>
      <c r="O191" s="7"/>
      <c r="P191" s="7"/>
      <c r="Q191" s="7"/>
      <c r="R191" s="7"/>
      <c r="S191" s="7"/>
      <c r="T191" s="7"/>
    </row>
    <row r="192" spans="2:20">
      <c r="B192" s="7"/>
      <c r="C192" s="7"/>
      <c r="D192" s="7"/>
      <c r="E192" s="7"/>
      <c r="F192" s="7"/>
      <c r="G192" s="7"/>
      <c r="H192" s="7"/>
      <c r="I192" s="7"/>
      <c r="J192" s="7"/>
      <c r="K192" s="7"/>
      <c r="L192" s="7"/>
      <c r="M192" s="7"/>
      <c r="N192" s="7"/>
      <c r="O192" s="7"/>
      <c r="P192" s="7"/>
      <c r="Q192" s="7"/>
      <c r="R192" s="7"/>
      <c r="S192" s="7"/>
      <c r="T192" s="7"/>
    </row>
    <row r="193" spans="2:20">
      <c r="B193" s="7"/>
      <c r="C193" s="7"/>
      <c r="D193" s="7"/>
      <c r="E193" s="7"/>
      <c r="F193" s="7"/>
      <c r="G193" s="7"/>
      <c r="H193" s="7"/>
      <c r="I193" s="7"/>
      <c r="J193" s="7"/>
      <c r="K193" s="7"/>
      <c r="L193" s="7"/>
      <c r="M193" s="7"/>
      <c r="N193" s="7"/>
      <c r="O193" s="7"/>
      <c r="P193" s="7"/>
      <c r="Q193" s="7"/>
      <c r="R193" s="7"/>
      <c r="S193" s="7"/>
      <c r="T193" s="7"/>
    </row>
    <row r="194" spans="2:20">
      <c r="B194" s="7"/>
      <c r="C194" s="7"/>
      <c r="D194" s="7"/>
      <c r="E194" s="7"/>
      <c r="F194" s="7"/>
      <c r="G194" s="7"/>
      <c r="H194" s="7"/>
      <c r="I194" s="7"/>
      <c r="J194" s="7"/>
      <c r="K194" s="7"/>
      <c r="L194" s="7"/>
      <c r="M194" s="7"/>
      <c r="N194" s="7"/>
      <c r="O194" s="7"/>
      <c r="P194" s="7"/>
      <c r="Q194" s="7"/>
      <c r="R194" s="7"/>
      <c r="S194" s="7"/>
      <c r="T194" s="7"/>
    </row>
    <row r="195" spans="2:20">
      <c r="B195" s="7"/>
      <c r="C195" s="7"/>
      <c r="D195" s="7"/>
      <c r="E195" s="7"/>
      <c r="F195" s="7"/>
      <c r="G195" s="7"/>
      <c r="H195" s="7"/>
      <c r="I195" s="7"/>
      <c r="J195" s="7"/>
      <c r="K195" s="7"/>
      <c r="L195" s="7"/>
      <c r="M195" s="7"/>
      <c r="N195" s="7"/>
      <c r="O195" s="7"/>
      <c r="P195" s="7"/>
      <c r="Q195" s="7"/>
      <c r="R195" s="7"/>
      <c r="S195" s="7"/>
      <c r="T195" s="7"/>
    </row>
    <row r="196" spans="2:20">
      <c r="B196" s="7"/>
      <c r="C196" s="7"/>
      <c r="D196" s="7"/>
      <c r="E196" s="7"/>
      <c r="F196" s="7"/>
      <c r="G196" s="7"/>
      <c r="H196" s="7"/>
      <c r="I196" s="7"/>
      <c r="J196" s="7"/>
      <c r="K196" s="7"/>
      <c r="L196" s="7"/>
      <c r="M196" s="7"/>
      <c r="N196" s="7"/>
      <c r="O196" s="7"/>
      <c r="P196" s="7"/>
      <c r="Q196" s="7"/>
      <c r="R196" s="7"/>
      <c r="S196" s="7"/>
      <c r="T196" s="7"/>
    </row>
    <row r="197" spans="2:20">
      <c r="B197" s="7"/>
      <c r="C197" s="7"/>
      <c r="D197" s="7"/>
      <c r="E197" s="7"/>
      <c r="F197" s="7"/>
      <c r="G197" s="7"/>
      <c r="H197" s="7"/>
      <c r="I197" s="7"/>
      <c r="J197" s="7"/>
      <c r="K197" s="7"/>
      <c r="L197" s="7"/>
      <c r="M197" s="7"/>
      <c r="N197" s="7"/>
      <c r="O197" s="7"/>
      <c r="P197" s="7"/>
      <c r="Q197" s="7"/>
      <c r="R197" s="7"/>
      <c r="S197" s="7"/>
      <c r="T197" s="7"/>
    </row>
    <row r="198" spans="2:20">
      <c r="B198" s="7"/>
      <c r="C198" s="7"/>
      <c r="D198" s="7"/>
      <c r="E198" s="7"/>
      <c r="F198" s="7"/>
      <c r="G198" s="7"/>
      <c r="H198" s="7"/>
      <c r="I198" s="7"/>
      <c r="J198" s="7"/>
      <c r="K198" s="7"/>
      <c r="L198" s="7"/>
      <c r="M198" s="7"/>
      <c r="N198" s="7"/>
      <c r="O198" s="7"/>
      <c r="P198" s="7"/>
      <c r="Q198" s="7"/>
      <c r="R198" s="7"/>
      <c r="S198" s="7"/>
      <c r="T198" s="7"/>
    </row>
    <row r="199" spans="2:20">
      <c r="B199" s="7"/>
      <c r="C199" s="7"/>
      <c r="D199" s="7"/>
      <c r="E199" s="7"/>
      <c r="F199" s="7"/>
      <c r="G199" s="7"/>
      <c r="H199" s="7"/>
      <c r="I199" s="7"/>
      <c r="J199" s="7"/>
      <c r="K199" s="7"/>
      <c r="L199" s="7"/>
      <c r="M199" s="7"/>
      <c r="N199" s="7"/>
      <c r="O199" s="7"/>
      <c r="P199" s="7"/>
      <c r="Q199" s="7"/>
      <c r="R199" s="7"/>
      <c r="S199" s="7"/>
      <c r="T199" s="7"/>
    </row>
    <row r="200" spans="2:20">
      <c r="B200" s="7"/>
      <c r="C200" s="7"/>
      <c r="D200" s="7"/>
      <c r="E200" s="7"/>
      <c r="F200" s="7"/>
      <c r="G200" s="7"/>
      <c r="H200" s="7"/>
      <c r="I200" s="7"/>
      <c r="J200" s="7"/>
      <c r="K200" s="7"/>
      <c r="L200" s="7"/>
      <c r="M200" s="7"/>
      <c r="N200" s="7"/>
      <c r="O200" s="7"/>
      <c r="P200" s="7"/>
      <c r="Q200" s="7"/>
      <c r="R200" s="7"/>
      <c r="S200" s="7"/>
      <c r="T200" s="7"/>
    </row>
    <row r="201" spans="2:20">
      <c r="B201" s="7"/>
      <c r="C201" s="7"/>
      <c r="D201" s="7"/>
      <c r="E201" s="7"/>
      <c r="F201" s="7"/>
      <c r="G201" s="7"/>
      <c r="H201" s="7"/>
      <c r="I201" s="7"/>
      <c r="J201" s="7"/>
      <c r="K201" s="7"/>
      <c r="L201" s="7"/>
      <c r="M201" s="7"/>
      <c r="N201" s="7"/>
      <c r="O201" s="7"/>
      <c r="P201" s="7"/>
      <c r="Q201" s="7"/>
      <c r="R201" s="7"/>
      <c r="S201" s="7"/>
      <c r="T201" s="7"/>
    </row>
    <row r="202" spans="2:20">
      <c r="B202" s="7"/>
      <c r="C202" s="7"/>
      <c r="D202" s="7"/>
      <c r="E202" s="7"/>
      <c r="F202" s="7"/>
      <c r="G202" s="7"/>
      <c r="H202" s="7"/>
      <c r="I202" s="7"/>
      <c r="J202" s="7"/>
      <c r="K202" s="7"/>
      <c r="L202" s="7"/>
      <c r="M202" s="7"/>
      <c r="N202" s="7"/>
      <c r="O202" s="7"/>
      <c r="P202" s="7"/>
      <c r="Q202" s="7"/>
      <c r="R202" s="7"/>
      <c r="S202" s="7"/>
      <c r="T202" s="7"/>
    </row>
    <row r="203" spans="2:20">
      <c r="B203" s="7"/>
      <c r="C203" s="7"/>
      <c r="D203" s="7"/>
      <c r="E203" s="7"/>
      <c r="F203" s="7"/>
      <c r="G203" s="7"/>
      <c r="H203" s="7"/>
      <c r="I203" s="7"/>
      <c r="J203" s="7"/>
      <c r="K203" s="7"/>
      <c r="L203" s="7"/>
      <c r="M203" s="7"/>
      <c r="N203" s="7"/>
      <c r="O203" s="7"/>
      <c r="P203" s="7"/>
      <c r="Q203" s="7"/>
      <c r="R203" s="7"/>
      <c r="S203" s="7"/>
      <c r="T203" s="7"/>
    </row>
    <row r="204" spans="2:20">
      <c r="B204" s="7"/>
      <c r="C204" s="7"/>
      <c r="D204" s="7"/>
      <c r="E204" s="7"/>
      <c r="F204" s="7"/>
      <c r="G204" s="7"/>
      <c r="H204" s="7"/>
      <c r="I204" s="7"/>
      <c r="J204" s="7"/>
      <c r="K204" s="7"/>
      <c r="L204" s="7"/>
      <c r="M204" s="7"/>
      <c r="N204" s="7"/>
      <c r="O204" s="7"/>
      <c r="P204" s="7"/>
      <c r="Q204" s="7"/>
      <c r="R204" s="7"/>
      <c r="S204" s="7"/>
      <c r="T204" s="7"/>
    </row>
    <row r="205" spans="2:20">
      <c r="B205" s="7"/>
      <c r="C205" s="7"/>
      <c r="D205" s="7"/>
      <c r="E205" s="7"/>
      <c r="F205" s="7"/>
      <c r="G205" s="7"/>
      <c r="H205" s="7"/>
      <c r="I205" s="7"/>
      <c r="J205" s="7"/>
      <c r="K205" s="7"/>
      <c r="L205" s="7"/>
      <c r="M205" s="7"/>
      <c r="N205" s="7"/>
      <c r="O205" s="7"/>
      <c r="P205" s="7"/>
      <c r="Q205" s="7"/>
      <c r="R205" s="7"/>
      <c r="S205" s="7"/>
      <c r="T205" s="7"/>
    </row>
    <row r="206" spans="2:20">
      <c r="B206" s="7"/>
      <c r="C206" s="7"/>
      <c r="D206" s="7"/>
      <c r="E206" s="7"/>
      <c r="F206" s="7"/>
      <c r="G206" s="7"/>
      <c r="H206" s="7"/>
      <c r="I206" s="7"/>
      <c r="J206" s="7"/>
      <c r="K206" s="7"/>
      <c r="L206" s="7"/>
      <c r="M206" s="7"/>
      <c r="N206" s="7"/>
      <c r="O206" s="7"/>
      <c r="P206" s="7"/>
      <c r="Q206" s="7"/>
      <c r="R206" s="7"/>
      <c r="S206" s="7"/>
      <c r="T206" s="7"/>
    </row>
    <row r="207" spans="2:20">
      <c r="B207" s="7"/>
      <c r="C207" s="7"/>
      <c r="D207" s="7"/>
      <c r="E207" s="7"/>
      <c r="F207" s="7"/>
      <c r="G207" s="7"/>
      <c r="H207" s="7"/>
      <c r="I207" s="7"/>
      <c r="J207" s="7"/>
      <c r="K207" s="7"/>
      <c r="L207" s="7"/>
      <c r="M207" s="7"/>
      <c r="N207" s="7"/>
      <c r="O207" s="7"/>
      <c r="P207" s="7"/>
      <c r="Q207" s="7"/>
      <c r="R207" s="7"/>
      <c r="S207" s="7"/>
      <c r="T207" s="7"/>
    </row>
    <row r="208" spans="2:20">
      <c r="B208" s="7"/>
      <c r="C208" s="7"/>
      <c r="D208" s="7"/>
      <c r="E208" s="7"/>
      <c r="F208" s="7"/>
      <c r="G208" s="7"/>
      <c r="H208" s="7"/>
      <c r="I208" s="7"/>
      <c r="J208" s="7"/>
      <c r="K208" s="7"/>
      <c r="L208" s="7"/>
      <c r="M208" s="7"/>
      <c r="N208" s="7"/>
      <c r="O208" s="7"/>
      <c r="P208" s="7"/>
      <c r="Q208" s="7"/>
      <c r="R208" s="7"/>
      <c r="S208" s="7"/>
      <c r="T208" s="7"/>
    </row>
    <row r="209" spans="2:26">
      <c r="B209" s="7"/>
      <c r="C209" s="7"/>
      <c r="D209" s="7"/>
      <c r="E209" s="7"/>
      <c r="F209" s="7"/>
      <c r="G209" s="7"/>
      <c r="H209" s="7"/>
      <c r="I209" s="7"/>
      <c r="J209" s="7"/>
      <c r="K209" s="7"/>
      <c r="L209" s="7"/>
      <c r="M209" s="7"/>
      <c r="N209" s="7"/>
      <c r="O209" s="7"/>
      <c r="P209" s="7"/>
      <c r="Q209" s="7"/>
      <c r="R209" s="7"/>
      <c r="S209" s="7"/>
      <c r="T209" s="7"/>
    </row>
    <row r="210" spans="2:26">
      <c r="B210" s="7"/>
      <c r="C210" s="7"/>
      <c r="D210" s="7"/>
      <c r="E210" s="7"/>
      <c r="F210" s="7"/>
      <c r="G210" s="7"/>
      <c r="H210" s="7"/>
      <c r="I210" s="7"/>
      <c r="J210" s="7"/>
      <c r="K210" s="7"/>
      <c r="L210" s="7"/>
      <c r="M210" s="7"/>
      <c r="N210" s="7"/>
      <c r="O210" s="7"/>
      <c r="P210" s="7"/>
      <c r="Q210" s="7"/>
      <c r="R210" s="7"/>
      <c r="S210" s="7"/>
      <c r="T210" s="7"/>
    </row>
    <row r="214" spans="2:26" ht="21">
      <c r="B214" s="10" t="s">
        <v>1363</v>
      </c>
      <c r="D214" s="9" t="s">
        <v>1364</v>
      </c>
    </row>
    <row r="217" spans="2:26">
      <c r="B217" s="7"/>
      <c r="C217" s="7"/>
      <c r="D217" s="7"/>
      <c r="E217" s="7"/>
      <c r="F217" s="7"/>
      <c r="G217" s="7"/>
      <c r="H217" s="7"/>
      <c r="I217" s="7"/>
      <c r="J217" s="7"/>
      <c r="K217" s="7"/>
      <c r="L217" s="7"/>
      <c r="M217" s="7"/>
      <c r="N217" s="7"/>
      <c r="O217" s="7"/>
      <c r="P217" s="7"/>
      <c r="Q217" s="7"/>
      <c r="R217" s="7"/>
      <c r="S217" s="7"/>
      <c r="T217" s="7"/>
      <c r="U217" s="7"/>
      <c r="V217" s="7"/>
      <c r="W217" s="7"/>
      <c r="X217" s="7"/>
      <c r="Y217" s="7"/>
      <c r="Z217" s="7"/>
    </row>
    <row r="218" spans="2:26">
      <c r="B218" s="7"/>
      <c r="C218" s="7"/>
      <c r="D218" s="7"/>
      <c r="E218" s="7"/>
      <c r="F218" s="7"/>
      <c r="G218" s="7"/>
      <c r="H218" s="7"/>
      <c r="I218" s="7"/>
      <c r="J218" s="7"/>
      <c r="K218" s="7"/>
      <c r="L218" s="7"/>
      <c r="M218" s="7"/>
      <c r="N218" s="7"/>
      <c r="O218" s="7"/>
      <c r="P218" s="7"/>
      <c r="Q218" s="7"/>
      <c r="R218" s="7"/>
      <c r="S218" s="7"/>
      <c r="T218" s="7"/>
      <c r="U218" s="7"/>
      <c r="V218" s="7"/>
      <c r="W218" s="7"/>
      <c r="X218" s="7"/>
      <c r="Y218" s="7"/>
      <c r="Z218" s="7"/>
    </row>
    <row r="219" spans="2:26">
      <c r="B219" s="7"/>
      <c r="C219" s="7"/>
      <c r="D219" s="7"/>
      <c r="E219" s="7"/>
      <c r="F219" s="7"/>
      <c r="G219" s="7"/>
      <c r="H219" s="7"/>
      <c r="I219" s="7"/>
      <c r="J219" s="7"/>
      <c r="K219" s="7"/>
      <c r="L219" s="7"/>
      <c r="M219" s="7"/>
      <c r="N219" s="7"/>
      <c r="O219" s="7"/>
      <c r="P219" s="7"/>
      <c r="Q219" s="7"/>
      <c r="R219" s="7"/>
      <c r="S219" s="7"/>
      <c r="T219" s="7"/>
      <c r="U219" s="7"/>
      <c r="V219" s="7"/>
      <c r="W219" s="7"/>
      <c r="X219" s="7"/>
      <c r="Y219" s="7"/>
      <c r="Z219" s="7"/>
    </row>
    <row r="220" spans="2:26">
      <c r="B220" s="7"/>
      <c r="C220" s="7"/>
      <c r="D220" s="7"/>
      <c r="E220" s="7"/>
      <c r="F220" s="7"/>
      <c r="G220" s="7"/>
      <c r="H220" s="7"/>
      <c r="I220" s="7"/>
      <c r="J220" s="7"/>
      <c r="K220" s="7"/>
      <c r="L220" s="7"/>
      <c r="M220" s="7"/>
      <c r="N220" s="7"/>
      <c r="O220" s="7"/>
      <c r="P220" s="7"/>
      <c r="Q220" s="7"/>
      <c r="R220" s="7"/>
      <c r="S220" s="7"/>
      <c r="T220" s="7"/>
      <c r="U220" s="7"/>
      <c r="V220" s="7"/>
      <c r="W220" s="7"/>
      <c r="X220" s="7"/>
      <c r="Y220" s="7"/>
      <c r="Z220" s="7"/>
    </row>
    <row r="221" spans="2:26">
      <c r="B221" s="7"/>
      <c r="C221" s="7"/>
      <c r="D221" s="7"/>
      <c r="E221" s="7"/>
      <c r="F221" s="7"/>
      <c r="G221" s="7"/>
      <c r="H221" s="7"/>
      <c r="I221" s="7"/>
      <c r="J221" s="7"/>
      <c r="K221" s="7"/>
      <c r="L221" s="7"/>
      <c r="M221" s="7"/>
      <c r="N221" s="7"/>
      <c r="O221" s="7"/>
      <c r="P221" s="7"/>
      <c r="Q221" s="7"/>
      <c r="R221" s="7"/>
      <c r="S221" s="7"/>
      <c r="T221" s="7"/>
      <c r="U221" s="7"/>
      <c r="V221" s="7"/>
      <c r="W221" s="7"/>
      <c r="X221" s="7"/>
      <c r="Y221" s="7"/>
      <c r="Z221" s="7"/>
    </row>
    <row r="222" spans="2:26">
      <c r="B222" s="7"/>
      <c r="C222" s="7"/>
      <c r="D222" s="7"/>
      <c r="E222" s="7"/>
      <c r="F222" s="7"/>
      <c r="G222" s="7"/>
      <c r="H222" s="7"/>
      <c r="I222" s="7"/>
      <c r="J222" s="7"/>
      <c r="K222" s="7"/>
      <c r="L222" s="7"/>
      <c r="M222" s="7"/>
      <c r="N222" s="7"/>
      <c r="O222" s="7"/>
      <c r="P222" s="7"/>
      <c r="Q222" s="7"/>
      <c r="R222" s="7"/>
      <c r="S222" s="7"/>
      <c r="T222" s="7"/>
      <c r="U222" s="7"/>
      <c r="V222" s="7"/>
      <c r="W222" s="7"/>
      <c r="X222" s="7"/>
      <c r="Y222" s="7"/>
      <c r="Z222" s="7"/>
    </row>
    <row r="223" spans="2:26">
      <c r="B223" s="7"/>
      <c r="C223" s="7"/>
      <c r="D223" s="7"/>
      <c r="E223" s="7"/>
      <c r="F223" s="7"/>
      <c r="G223" s="7"/>
      <c r="H223" s="7"/>
      <c r="I223" s="7"/>
      <c r="J223" s="7"/>
      <c r="K223" s="7"/>
      <c r="L223" s="7"/>
      <c r="M223" s="7"/>
      <c r="N223" s="7"/>
      <c r="O223" s="7"/>
      <c r="P223" s="7"/>
      <c r="Q223" s="7"/>
      <c r="R223" s="7"/>
      <c r="S223" s="7"/>
      <c r="T223" s="7"/>
      <c r="U223" s="7"/>
      <c r="V223" s="7"/>
      <c r="W223" s="7"/>
      <c r="X223" s="7"/>
      <c r="Y223" s="7"/>
      <c r="Z223" s="7"/>
    </row>
    <row r="224" spans="2:26">
      <c r="B224" s="7"/>
      <c r="C224" s="7"/>
      <c r="D224" s="7"/>
      <c r="E224" s="7"/>
      <c r="F224" s="7"/>
      <c r="G224" s="7"/>
      <c r="H224" s="7"/>
      <c r="I224" s="7"/>
      <c r="J224" s="7"/>
      <c r="K224" s="7"/>
      <c r="L224" s="7"/>
      <c r="M224" s="7"/>
      <c r="N224" s="7"/>
      <c r="O224" s="7"/>
      <c r="P224" s="7"/>
      <c r="Q224" s="7"/>
      <c r="R224" s="7"/>
      <c r="S224" s="7"/>
      <c r="T224" s="7"/>
      <c r="U224" s="7"/>
      <c r="V224" s="7"/>
      <c r="W224" s="7"/>
      <c r="X224" s="7"/>
      <c r="Y224" s="7"/>
      <c r="Z224" s="7"/>
    </row>
    <row r="225" spans="2:26">
      <c r="B225" s="7"/>
      <c r="C225" s="7"/>
      <c r="D225" s="7"/>
      <c r="E225" s="7"/>
      <c r="F225" s="7"/>
      <c r="G225" s="7"/>
      <c r="H225" s="7"/>
      <c r="I225" s="7"/>
      <c r="J225" s="7"/>
      <c r="K225" s="7"/>
      <c r="L225" s="7"/>
      <c r="M225" s="7"/>
      <c r="N225" s="7"/>
      <c r="O225" s="7"/>
      <c r="P225" s="7"/>
      <c r="Q225" s="7"/>
      <c r="R225" s="7"/>
      <c r="S225" s="7"/>
      <c r="T225" s="7"/>
      <c r="U225" s="7"/>
      <c r="V225" s="7"/>
      <c r="W225" s="7"/>
      <c r="X225" s="7"/>
      <c r="Y225" s="7"/>
      <c r="Z225" s="7"/>
    </row>
    <row r="226" spans="2:26">
      <c r="B226" s="7"/>
      <c r="C226" s="7"/>
      <c r="D226" s="7"/>
      <c r="E226" s="7"/>
      <c r="F226" s="7"/>
      <c r="G226" s="7"/>
      <c r="H226" s="7"/>
      <c r="I226" s="7"/>
      <c r="J226" s="7"/>
      <c r="K226" s="7"/>
      <c r="L226" s="7"/>
      <c r="M226" s="7"/>
      <c r="N226" s="7"/>
      <c r="O226" s="7"/>
      <c r="P226" s="7"/>
      <c r="Q226" s="7"/>
      <c r="R226" s="7"/>
      <c r="S226" s="7"/>
      <c r="T226" s="7"/>
      <c r="U226" s="7"/>
      <c r="V226" s="7"/>
      <c r="W226" s="7"/>
      <c r="X226" s="7"/>
      <c r="Y226" s="7"/>
      <c r="Z226" s="7"/>
    </row>
    <row r="227" spans="2:26">
      <c r="B227" s="7"/>
      <c r="C227" s="7"/>
      <c r="D227" s="7"/>
      <c r="E227" s="7"/>
      <c r="F227" s="7"/>
      <c r="G227" s="7"/>
      <c r="H227" s="7"/>
      <c r="I227" s="7"/>
      <c r="J227" s="7"/>
      <c r="K227" s="7"/>
      <c r="L227" s="7"/>
      <c r="M227" s="7"/>
      <c r="N227" s="7"/>
      <c r="O227" s="7"/>
      <c r="P227" s="7"/>
      <c r="Q227" s="7"/>
      <c r="R227" s="7"/>
      <c r="S227" s="7"/>
      <c r="T227" s="7"/>
      <c r="U227" s="7"/>
      <c r="V227" s="7"/>
      <c r="W227" s="7"/>
      <c r="X227" s="7"/>
      <c r="Y227" s="7"/>
      <c r="Z227" s="7"/>
    </row>
    <row r="228" spans="2:26">
      <c r="B228" s="7"/>
      <c r="C228" s="7"/>
      <c r="D228" s="7"/>
      <c r="E228" s="7"/>
      <c r="F228" s="7"/>
      <c r="G228" s="7"/>
      <c r="H228" s="7"/>
      <c r="I228" s="7"/>
      <c r="J228" s="7"/>
      <c r="K228" s="7"/>
      <c r="L228" s="7"/>
      <c r="M228" s="7"/>
      <c r="N228" s="7"/>
      <c r="O228" s="7"/>
      <c r="P228" s="7"/>
      <c r="Q228" s="7"/>
      <c r="R228" s="7"/>
      <c r="S228" s="7"/>
      <c r="T228" s="7"/>
      <c r="U228" s="7"/>
      <c r="V228" s="7"/>
      <c r="W228" s="7"/>
      <c r="X228" s="7"/>
      <c r="Y228" s="7"/>
      <c r="Z228" s="7"/>
    </row>
    <row r="229" spans="2:26">
      <c r="B229" s="7"/>
      <c r="C229" s="7"/>
      <c r="D229" s="7"/>
      <c r="E229" s="7"/>
      <c r="F229" s="7"/>
      <c r="G229" s="7"/>
      <c r="H229" s="7"/>
      <c r="I229" s="7"/>
      <c r="J229" s="7"/>
      <c r="K229" s="7"/>
      <c r="L229" s="7"/>
      <c r="M229" s="7"/>
      <c r="N229" s="7"/>
      <c r="O229" s="7"/>
      <c r="P229" s="7"/>
      <c r="Q229" s="7"/>
      <c r="R229" s="7"/>
      <c r="S229" s="7"/>
      <c r="T229" s="7"/>
      <c r="U229" s="7"/>
      <c r="V229" s="7"/>
      <c r="W229" s="7"/>
      <c r="X229" s="7"/>
      <c r="Y229" s="7"/>
      <c r="Z229" s="7"/>
    </row>
    <row r="230" spans="2:26">
      <c r="B230" s="7"/>
      <c r="C230" s="7"/>
      <c r="D230" s="7"/>
      <c r="E230" s="7"/>
      <c r="F230" s="7"/>
      <c r="G230" s="7"/>
      <c r="H230" s="7"/>
      <c r="I230" s="7"/>
      <c r="J230" s="7"/>
      <c r="K230" s="7"/>
      <c r="L230" s="7"/>
      <c r="M230" s="7"/>
      <c r="N230" s="7"/>
      <c r="O230" s="7"/>
      <c r="P230" s="7"/>
      <c r="Q230" s="7"/>
      <c r="R230" s="7"/>
      <c r="S230" s="7"/>
      <c r="T230" s="7"/>
      <c r="U230" s="7"/>
      <c r="V230" s="7"/>
      <c r="W230" s="7"/>
      <c r="X230" s="7"/>
      <c r="Y230" s="7"/>
      <c r="Z230" s="7"/>
    </row>
    <row r="231" spans="2:26">
      <c r="B231" s="7"/>
      <c r="C231" s="7"/>
      <c r="D231" s="7"/>
      <c r="E231" s="7"/>
      <c r="F231" s="7"/>
      <c r="G231" s="7"/>
      <c r="H231" s="7"/>
      <c r="I231" s="7"/>
      <c r="J231" s="7"/>
      <c r="K231" s="7"/>
      <c r="L231" s="7"/>
      <c r="M231" s="7"/>
      <c r="N231" s="7"/>
      <c r="O231" s="7"/>
      <c r="P231" s="7"/>
      <c r="Q231" s="7"/>
      <c r="R231" s="7"/>
      <c r="S231" s="7"/>
      <c r="T231" s="7"/>
      <c r="U231" s="7"/>
      <c r="V231" s="7"/>
      <c r="W231" s="7"/>
      <c r="X231" s="7"/>
      <c r="Y231" s="7"/>
      <c r="Z231" s="7"/>
    </row>
    <row r="232" spans="2:26">
      <c r="B232" s="7"/>
      <c r="C232" s="7"/>
      <c r="D232" s="7"/>
      <c r="E232" s="7"/>
      <c r="F232" s="7"/>
      <c r="G232" s="7"/>
      <c r="H232" s="7"/>
      <c r="I232" s="7"/>
      <c r="J232" s="7"/>
      <c r="K232" s="7"/>
      <c r="L232" s="7"/>
      <c r="M232" s="7"/>
      <c r="N232" s="7"/>
      <c r="O232" s="7"/>
      <c r="P232" s="7"/>
      <c r="Q232" s="7"/>
      <c r="R232" s="7"/>
      <c r="S232" s="7"/>
      <c r="T232" s="7"/>
      <c r="U232" s="7"/>
      <c r="V232" s="7"/>
      <c r="W232" s="7"/>
      <c r="X232" s="7"/>
      <c r="Y232" s="7"/>
      <c r="Z232" s="7"/>
    </row>
    <row r="233" spans="2:26">
      <c r="B233" s="7"/>
      <c r="C233" s="7"/>
      <c r="D233" s="7"/>
      <c r="E233" s="7"/>
      <c r="F233" s="7"/>
      <c r="G233" s="7"/>
      <c r="H233" s="7"/>
      <c r="I233" s="7"/>
      <c r="J233" s="7"/>
      <c r="K233" s="7"/>
      <c r="L233" s="7"/>
      <c r="M233" s="7"/>
      <c r="N233" s="7"/>
      <c r="O233" s="7"/>
      <c r="P233" s="7"/>
      <c r="Q233" s="7"/>
      <c r="R233" s="7"/>
      <c r="S233" s="7"/>
      <c r="T233" s="7"/>
      <c r="U233" s="7"/>
      <c r="V233" s="7"/>
      <c r="W233" s="7"/>
      <c r="X233" s="7"/>
      <c r="Y233" s="7"/>
      <c r="Z233" s="7"/>
    </row>
    <row r="234" spans="2:26">
      <c r="B234" s="7"/>
      <c r="C234" s="7"/>
      <c r="D234" s="7"/>
      <c r="E234" s="7"/>
      <c r="F234" s="7"/>
      <c r="G234" s="7"/>
      <c r="H234" s="7"/>
      <c r="I234" s="7"/>
      <c r="J234" s="7"/>
      <c r="K234" s="7"/>
      <c r="L234" s="7"/>
      <c r="M234" s="7"/>
      <c r="N234" s="7"/>
      <c r="O234" s="7"/>
      <c r="P234" s="7"/>
      <c r="Q234" s="7"/>
      <c r="R234" s="7"/>
      <c r="S234" s="7"/>
      <c r="T234" s="7"/>
      <c r="U234" s="7"/>
      <c r="V234" s="7"/>
      <c r="W234" s="7"/>
      <c r="X234" s="7"/>
      <c r="Y234" s="7"/>
      <c r="Z234" s="7"/>
    </row>
    <row r="235" spans="2:26">
      <c r="B235" s="7"/>
      <c r="C235" s="7"/>
      <c r="D235" s="7"/>
      <c r="E235" s="7"/>
      <c r="F235" s="7"/>
      <c r="G235" s="7"/>
      <c r="H235" s="7"/>
      <c r="I235" s="7"/>
      <c r="J235" s="7"/>
      <c r="K235" s="7"/>
      <c r="L235" s="7"/>
      <c r="M235" s="7"/>
      <c r="N235" s="7"/>
      <c r="O235" s="7"/>
      <c r="P235" s="7"/>
      <c r="Q235" s="7"/>
      <c r="R235" s="7"/>
      <c r="S235" s="7"/>
      <c r="T235" s="7"/>
      <c r="U235" s="7"/>
      <c r="V235" s="7"/>
      <c r="W235" s="7"/>
      <c r="X235" s="7"/>
      <c r="Y235" s="7"/>
      <c r="Z235" s="7"/>
    </row>
    <row r="236" spans="2:26">
      <c r="B236" s="7"/>
      <c r="C236" s="7"/>
      <c r="D236" s="7"/>
      <c r="E236" s="7"/>
      <c r="F236" s="7"/>
      <c r="G236" s="7"/>
      <c r="H236" s="7"/>
      <c r="I236" s="7"/>
      <c r="J236" s="7"/>
      <c r="K236" s="7"/>
      <c r="L236" s="7"/>
      <c r="M236" s="7"/>
      <c r="N236" s="7"/>
      <c r="O236" s="7"/>
      <c r="P236" s="7"/>
      <c r="Q236" s="7"/>
      <c r="R236" s="7"/>
      <c r="S236" s="7"/>
      <c r="T236" s="7"/>
      <c r="U236" s="7"/>
      <c r="V236" s="7"/>
      <c r="W236" s="7"/>
      <c r="X236" s="7"/>
      <c r="Y236" s="7"/>
      <c r="Z236" s="7"/>
    </row>
    <row r="237" spans="2:26">
      <c r="B237" s="7"/>
      <c r="C237" s="7"/>
      <c r="D237" s="7"/>
      <c r="E237" s="7"/>
      <c r="F237" s="7"/>
      <c r="G237" s="7"/>
      <c r="H237" s="7"/>
      <c r="I237" s="7"/>
      <c r="J237" s="7"/>
      <c r="K237" s="7"/>
      <c r="L237" s="7"/>
      <c r="M237" s="7"/>
      <c r="N237" s="7"/>
      <c r="O237" s="7"/>
      <c r="P237" s="7"/>
      <c r="Q237" s="7"/>
      <c r="R237" s="7"/>
      <c r="S237" s="7"/>
      <c r="T237" s="7"/>
      <c r="U237" s="7"/>
      <c r="V237" s="7"/>
      <c r="W237" s="7"/>
      <c r="X237" s="7"/>
      <c r="Y237" s="7"/>
      <c r="Z237" s="7"/>
    </row>
    <row r="238" spans="2:26">
      <c r="B238" s="7"/>
      <c r="C238" s="7"/>
      <c r="D238" s="7"/>
      <c r="E238" s="7"/>
      <c r="F238" s="7"/>
      <c r="G238" s="7"/>
      <c r="H238" s="7"/>
      <c r="I238" s="7"/>
      <c r="J238" s="7"/>
      <c r="K238" s="7"/>
      <c r="L238" s="7"/>
      <c r="M238" s="7"/>
      <c r="N238" s="7"/>
      <c r="O238" s="7"/>
      <c r="P238" s="7"/>
      <c r="Q238" s="7"/>
      <c r="R238" s="7"/>
      <c r="S238" s="7"/>
      <c r="T238" s="7"/>
      <c r="U238" s="7"/>
      <c r="V238" s="7"/>
      <c r="W238" s="7"/>
      <c r="X238" s="7"/>
      <c r="Y238" s="7"/>
      <c r="Z238" s="7"/>
    </row>
    <row r="239" spans="2:26">
      <c r="B239" s="7"/>
      <c r="C239" s="7"/>
      <c r="D239" s="7"/>
      <c r="E239" s="7"/>
      <c r="F239" s="7"/>
      <c r="G239" s="7"/>
      <c r="H239" s="7"/>
      <c r="I239" s="7"/>
      <c r="J239" s="7"/>
      <c r="K239" s="7"/>
      <c r="L239" s="7"/>
      <c r="M239" s="7"/>
      <c r="N239" s="7"/>
      <c r="O239" s="7"/>
      <c r="P239" s="7"/>
      <c r="Q239" s="7"/>
      <c r="R239" s="7"/>
      <c r="S239" s="7"/>
      <c r="T239" s="7"/>
      <c r="U239" s="7"/>
      <c r="V239" s="7"/>
      <c r="W239" s="7"/>
      <c r="X239" s="7"/>
      <c r="Y239" s="7"/>
      <c r="Z239" s="7"/>
    </row>
    <row r="240" spans="2:26">
      <c r="B240" s="7"/>
      <c r="C240" s="7"/>
      <c r="D240" s="7"/>
      <c r="E240" s="7"/>
      <c r="F240" s="7"/>
      <c r="G240" s="7"/>
      <c r="H240" s="7"/>
      <c r="I240" s="7"/>
      <c r="J240" s="7"/>
      <c r="K240" s="7"/>
      <c r="L240" s="7"/>
      <c r="M240" s="7"/>
      <c r="N240" s="7"/>
      <c r="O240" s="7"/>
      <c r="P240" s="7"/>
      <c r="Q240" s="7"/>
      <c r="R240" s="7"/>
      <c r="S240" s="7"/>
      <c r="T240" s="7"/>
      <c r="U240" s="7"/>
      <c r="V240" s="7"/>
      <c r="W240" s="7"/>
      <c r="X240" s="7"/>
      <c r="Y240" s="7"/>
      <c r="Z240" s="7"/>
    </row>
    <row r="241" spans="2:26">
      <c r="B241" s="7"/>
      <c r="C241" s="7"/>
      <c r="D241" s="7"/>
      <c r="E241" s="7"/>
      <c r="F241" s="7"/>
      <c r="G241" s="7"/>
      <c r="H241" s="7"/>
      <c r="I241" s="7"/>
      <c r="J241" s="7"/>
      <c r="K241" s="7"/>
      <c r="L241" s="7"/>
      <c r="M241" s="7"/>
      <c r="N241" s="7"/>
      <c r="O241" s="7"/>
      <c r="P241" s="7"/>
      <c r="Q241" s="7"/>
      <c r="R241" s="7"/>
      <c r="S241" s="7"/>
      <c r="T241" s="7"/>
      <c r="U241" s="7"/>
      <c r="V241" s="7"/>
      <c r="W241" s="7"/>
      <c r="X241" s="7"/>
      <c r="Y241" s="7"/>
      <c r="Z241" s="7"/>
    </row>
    <row r="242" spans="2:26">
      <c r="B242" s="7"/>
      <c r="C242" s="7"/>
      <c r="D242" s="7"/>
      <c r="E242" s="7"/>
      <c r="F242" s="7"/>
      <c r="G242" s="7"/>
      <c r="H242" s="7"/>
      <c r="I242" s="7"/>
      <c r="J242" s="7"/>
      <c r="K242" s="7"/>
      <c r="L242" s="7"/>
      <c r="M242" s="7"/>
      <c r="N242" s="7"/>
      <c r="O242" s="7"/>
      <c r="P242" s="7"/>
      <c r="Q242" s="7"/>
      <c r="R242" s="7"/>
      <c r="S242" s="7"/>
      <c r="T242" s="7"/>
      <c r="U242" s="7"/>
      <c r="V242" s="7"/>
      <c r="W242" s="7"/>
      <c r="X242" s="7"/>
      <c r="Y242" s="7"/>
      <c r="Z242" s="7"/>
    </row>
    <row r="243" spans="2:26">
      <c r="B243" s="7"/>
      <c r="C243" s="7"/>
      <c r="D243" s="7"/>
      <c r="E243" s="7"/>
      <c r="F243" s="7"/>
      <c r="G243" s="7"/>
      <c r="H243" s="7"/>
      <c r="I243" s="7"/>
      <c r="J243" s="7"/>
      <c r="K243" s="7"/>
      <c r="L243" s="7"/>
      <c r="M243" s="7"/>
      <c r="N243" s="7"/>
      <c r="O243" s="7"/>
      <c r="P243" s="7"/>
      <c r="Q243" s="7"/>
      <c r="R243" s="7"/>
      <c r="S243" s="7"/>
      <c r="T243" s="7"/>
      <c r="U243" s="7"/>
      <c r="V243" s="7"/>
      <c r="W243" s="7"/>
      <c r="X243" s="7"/>
      <c r="Y243" s="7"/>
      <c r="Z243" s="7"/>
    </row>
    <row r="244" spans="2:26">
      <c r="B244" s="7"/>
      <c r="C244" s="7"/>
      <c r="D244" s="7"/>
      <c r="E244" s="7"/>
      <c r="F244" s="7"/>
      <c r="G244" s="7"/>
      <c r="H244" s="7"/>
      <c r="I244" s="7"/>
      <c r="J244" s="7"/>
      <c r="K244" s="7"/>
      <c r="L244" s="7"/>
      <c r="M244" s="7"/>
      <c r="N244" s="7"/>
      <c r="O244" s="7"/>
      <c r="P244" s="7"/>
      <c r="Q244" s="7"/>
      <c r="R244" s="7"/>
      <c r="S244" s="7"/>
      <c r="T244" s="7"/>
      <c r="U244" s="7"/>
      <c r="V244" s="7"/>
      <c r="W244" s="7"/>
      <c r="X244" s="7"/>
      <c r="Y244" s="7"/>
      <c r="Z244" s="7"/>
    </row>
    <row r="245" spans="2:26">
      <c r="B245" s="7"/>
      <c r="C245" s="7"/>
      <c r="D245" s="7"/>
      <c r="E245" s="7"/>
      <c r="F245" s="7"/>
      <c r="G245" s="7"/>
      <c r="H245" s="7"/>
      <c r="I245" s="7"/>
      <c r="J245" s="7"/>
      <c r="K245" s="7"/>
      <c r="L245" s="7"/>
      <c r="M245" s="7"/>
      <c r="N245" s="7"/>
      <c r="O245" s="7"/>
      <c r="P245" s="7"/>
      <c r="Q245" s="7"/>
      <c r="R245" s="7"/>
      <c r="S245" s="7"/>
      <c r="T245" s="7"/>
      <c r="U245" s="7"/>
      <c r="V245" s="7"/>
      <c r="W245" s="7"/>
      <c r="X245" s="7"/>
      <c r="Y245" s="7"/>
      <c r="Z245" s="7"/>
    </row>
    <row r="246" spans="2:26">
      <c r="B246" s="7"/>
      <c r="C246" s="7"/>
      <c r="D246" s="7"/>
      <c r="E246" s="7"/>
      <c r="F246" s="7"/>
      <c r="G246" s="7"/>
      <c r="H246" s="7"/>
      <c r="I246" s="7"/>
      <c r="J246" s="7"/>
      <c r="K246" s="7"/>
      <c r="L246" s="7"/>
      <c r="M246" s="7"/>
      <c r="N246" s="7"/>
      <c r="O246" s="7"/>
      <c r="P246" s="7"/>
      <c r="Q246" s="7"/>
      <c r="R246" s="7"/>
      <c r="S246" s="7"/>
      <c r="T246" s="7"/>
      <c r="U246" s="7"/>
      <c r="V246" s="7"/>
      <c r="W246" s="7"/>
      <c r="X246" s="7"/>
      <c r="Y246" s="7"/>
      <c r="Z246" s="7"/>
    </row>
    <row r="247" spans="2:26">
      <c r="B247" s="7"/>
      <c r="C247" s="7"/>
      <c r="D247" s="7"/>
      <c r="E247" s="7"/>
      <c r="F247" s="7"/>
      <c r="G247" s="7"/>
      <c r="H247" s="7"/>
      <c r="I247" s="7"/>
      <c r="J247" s="7"/>
      <c r="K247" s="7"/>
      <c r="L247" s="7"/>
      <c r="M247" s="7"/>
      <c r="N247" s="7"/>
      <c r="O247" s="7"/>
      <c r="P247" s="7"/>
      <c r="Q247" s="7"/>
      <c r="R247" s="7"/>
      <c r="S247" s="7"/>
      <c r="T247" s="7"/>
      <c r="U247" s="7"/>
      <c r="V247" s="7"/>
      <c r="W247" s="7"/>
      <c r="X247" s="7"/>
      <c r="Y247" s="7"/>
      <c r="Z247" s="7"/>
    </row>
    <row r="248" spans="2:26">
      <c r="B248" s="7"/>
      <c r="C248" s="7"/>
      <c r="D248" s="7"/>
      <c r="E248" s="7"/>
      <c r="F248" s="7"/>
      <c r="G248" s="7"/>
      <c r="H248" s="7"/>
      <c r="I248" s="7"/>
      <c r="J248" s="7"/>
      <c r="K248" s="7"/>
      <c r="L248" s="7"/>
      <c r="M248" s="7"/>
      <c r="N248" s="7"/>
      <c r="O248" s="7"/>
      <c r="P248" s="7"/>
      <c r="Q248" s="7"/>
      <c r="R248" s="7"/>
      <c r="S248" s="7"/>
      <c r="T248" s="7"/>
      <c r="U248" s="7"/>
      <c r="V248" s="7"/>
      <c r="W248" s="7"/>
      <c r="X248" s="7"/>
      <c r="Y248" s="7"/>
      <c r="Z248" s="7"/>
    </row>
    <row r="249" spans="2:26">
      <c r="B249" s="7"/>
      <c r="C249" s="7"/>
      <c r="D249" s="7"/>
      <c r="E249" s="7"/>
      <c r="F249" s="7"/>
      <c r="G249" s="7"/>
      <c r="H249" s="7"/>
      <c r="I249" s="7"/>
      <c r="J249" s="7"/>
      <c r="K249" s="7"/>
      <c r="L249" s="7"/>
      <c r="M249" s="7"/>
      <c r="N249" s="7"/>
      <c r="O249" s="7"/>
      <c r="P249" s="7"/>
      <c r="Q249" s="7"/>
      <c r="R249" s="7"/>
      <c r="S249" s="7"/>
      <c r="T249" s="7"/>
      <c r="U249" s="7"/>
      <c r="V249" s="7"/>
      <c r="W249" s="7"/>
      <c r="X249" s="7"/>
      <c r="Y249" s="7"/>
      <c r="Z249" s="7"/>
    </row>
  </sheetData>
  <pageMargins left="0.7" right="0.7" top="0.75" bottom="0.75" header="0.3" footer="0.3"/>
  <pageSetup paperSize="9" orientation="portrait" verticalDpi="0"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CEC86A-2B83-489B-B384-4506419544FF}">
  <sheetPr>
    <tabColor theme="3" tint="0.89999084444715716"/>
  </sheetPr>
  <dimension ref="B2:R326"/>
  <sheetViews>
    <sheetView topLeftCell="A207" zoomScale="63" zoomScaleNormal="70" workbookViewId="0">
      <selection activeCell="U226" sqref="U226"/>
    </sheetView>
  </sheetViews>
  <sheetFormatPr defaultColWidth="9" defaultRowHeight="14.45"/>
  <cols>
    <col min="1" max="1" width="9" style="5"/>
    <col min="2" max="2" width="16.375" style="5" customWidth="1"/>
    <col min="3" max="8" width="9" style="5"/>
    <col min="9" max="9" width="9" style="5" customWidth="1"/>
    <col min="10" max="13" width="9" style="5"/>
    <col min="14" max="14" width="9" style="5" customWidth="1"/>
    <col min="15" max="16384" width="9" style="5"/>
  </cols>
  <sheetData>
    <row r="2" spans="2:18" ht="21">
      <c r="B2" s="10" t="s">
        <v>1365</v>
      </c>
      <c r="D2" s="9" t="s">
        <v>74</v>
      </c>
    </row>
    <row r="5" spans="2:18">
      <c r="B5" s="7"/>
      <c r="C5" s="7"/>
      <c r="D5" s="7"/>
      <c r="E5" s="7"/>
      <c r="F5" s="7"/>
      <c r="G5" s="7"/>
      <c r="H5" s="7"/>
      <c r="I5" s="7"/>
      <c r="J5" s="7"/>
      <c r="K5" s="7"/>
      <c r="L5" s="7"/>
      <c r="M5" s="7"/>
      <c r="N5" s="7"/>
      <c r="O5" s="7"/>
      <c r="P5" s="7"/>
      <c r="Q5" s="7"/>
      <c r="R5" s="7"/>
    </row>
    <row r="6" spans="2:18">
      <c r="B6" s="7"/>
      <c r="C6" s="7"/>
      <c r="D6" s="7"/>
      <c r="E6" s="7"/>
      <c r="F6" s="7"/>
      <c r="G6" s="7"/>
      <c r="H6" s="7"/>
      <c r="I6" s="7"/>
      <c r="J6" s="7"/>
      <c r="K6" s="7"/>
      <c r="L6" s="7"/>
      <c r="M6" s="7"/>
      <c r="N6" s="7"/>
      <c r="O6" s="7"/>
      <c r="P6" s="7"/>
      <c r="Q6" s="7"/>
      <c r="R6" s="7"/>
    </row>
    <row r="7" spans="2:18">
      <c r="B7" s="7"/>
      <c r="C7" s="7"/>
      <c r="D7" s="7"/>
      <c r="E7" s="7"/>
      <c r="F7" s="7"/>
      <c r="G7" s="7"/>
      <c r="H7" s="7"/>
      <c r="I7" s="7"/>
      <c r="J7" s="7"/>
      <c r="K7" s="7"/>
      <c r="L7" s="7"/>
      <c r="M7" s="7"/>
      <c r="N7" s="7"/>
      <c r="O7" s="7"/>
      <c r="P7" s="7"/>
      <c r="Q7" s="7"/>
      <c r="R7" s="7"/>
    </row>
    <row r="8" spans="2:18">
      <c r="B8" s="7"/>
      <c r="C8" s="7"/>
      <c r="D8" s="7"/>
      <c r="E8" s="7"/>
      <c r="F8" s="7"/>
      <c r="G8" s="7"/>
      <c r="H8" s="7"/>
      <c r="I8" s="7"/>
      <c r="J8" s="7"/>
      <c r="K8" s="7"/>
      <c r="L8" s="7"/>
      <c r="M8" s="7"/>
      <c r="N8" s="7"/>
      <c r="O8" s="7"/>
      <c r="P8" s="7"/>
      <c r="Q8" s="7"/>
      <c r="R8" s="7"/>
    </row>
    <row r="9" spans="2:18">
      <c r="B9" s="7"/>
      <c r="C9" s="7"/>
      <c r="D9" s="7"/>
      <c r="E9" s="7"/>
      <c r="F9" s="7"/>
      <c r="G9" s="7"/>
      <c r="H9" s="7"/>
      <c r="I9" s="7"/>
      <c r="J9" s="7"/>
      <c r="K9" s="7"/>
      <c r="L9" s="7"/>
      <c r="M9" s="7"/>
      <c r="N9" s="7"/>
      <c r="O9" s="7"/>
      <c r="P9" s="7"/>
      <c r="Q9" s="7"/>
      <c r="R9" s="7"/>
    </row>
    <row r="10" spans="2:18">
      <c r="B10" s="7"/>
      <c r="C10" s="7"/>
      <c r="D10" s="7"/>
      <c r="E10" s="7"/>
      <c r="F10" s="7"/>
      <c r="G10" s="7"/>
      <c r="H10" s="7"/>
      <c r="I10" s="7"/>
      <c r="J10" s="7"/>
      <c r="K10" s="7"/>
      <c r="L10" s="7"/>
      <c r="M10" s="7"/>
      <c r="N10" s="7"/>
      <c r="O10" s="7"/>
      <c r="P10" s="7"/>
      <c r="Q10" s="7"/>
      <c r="R10" s="7"/>
    </row>
    <row r="11" spans="2:18">
      <c r="B11" s="7"/>
      <c r="C11" s="7"/>
      <c r="D11" s="7"/>
      <c r="E11" s="7"/>
      <c r="F11" s="7"/>
      <c r="G11" s="7"/>
      <c r="H11" s="7"/>
      <c r="I11" s="7"/>
      <c r="J11" s="7"/>
      <c r="K11" s="7"/>
      <c r="L11" s="7"/>
      <c r="M11" s="7"/>
      <c r="N11" s="7"/>
      <c r="O11" s="7"/>
      <c r="P11" s="7"/>
      <c r="Q11" s="7"/>
      <c r="R11" s="7"/>
    </row>
    <row r="12" spans="2:18">
      <c r="B12" s="7"/>
      <c r="C12" s="7"/>
      <c r="D12" s="7"/>
      <c r="E12" s="7"/>
      <c r="F12" s="7"/>
      <c r="G12" s="7"/>
      <c r="H12" s="7"/>
      <c r="I12" s="7"/>
      <c r="J12" s="7"/>
      <c r="K12" s="7"/>
      <c r="L12" s="7"/>
      <c r="M12" s="7"/>
      <c r="N12" s="7"/>
      <c r="O12" s="7"/>
      <c r="P12" s="7"/>
      <c r="Q12" s="7"/>
      <c r="R12" s="7"/>
    </row>
    <row r="13" spans="2:18">
      <c r="B13" s="7"/>
      <c r="C13" s="7"/>
      <c r="D13" s="7"/>
      <c r="E13" s="7"/>
      <c r="F13" s="7"/>
      <c r="G13" s="7"/>
      <c r="H13" s="7"/>
      <c r="I13" s="7"/>
      <c r="J13" s="7"/>
      <c r="K13" s="7"/>
      <c r="L13" s="7"/>
      <c r="M13" s="7"/>
      <c r="N13" s="7"/>
      <c r="O13" s="7"/>
      <c r="P13" s="7"/>
      <c r="Q13" s="7"/>
      <c r="R13" s="7"/>
    </row>
    <row r="14" spans="2:18">
      <c r="B14" s="7"/>
      <c r="C14" s="7"/>
      <c r="D14" s="7"/>
      <c r="E14" s="7"/>
      <c r="F14" s="7"/>
      <c r="G14" s="7"/>
      <c r="H14" s="7"/>
      <c r="I14" s="7"/>
      <c r="J14" s="7"/>
      <c r="K14" s="7"/>
      <c r="L14" s="7"/>
      <c r="M14" s="7"/>
      <c r="N14" s="7"/>
      <c r="O14" s="7"/>
      <c r="P14" s="7"/>
      <c r="Q14" s="7"/>
      <c r="R14" s="7"/>
    </row>
    <row r="15" spans="2:18">
      <c r="B15" s="7"/>
      <c r="C15" s="7"/>
      <c r="D15" s="7"/>
      <c r="E15" s="7"/>
      <c r="F15" s="7"/>
      <c r="G15" s="7"/>
      <c r="H15" s="7"/>
      <c r="I15" s="7"/>
      <c r="J15" s="7"/>
      <c r="K15" s="7"/>
      <c r="L15" s="7"/>
      <c r="M15" s="7"/>
      <c r="N15" s="7"/>
      <c r="O15" s="7"/>
      <c r="P15" s="7"/>
      <c r="Q15" s="7"/>
      <c r="R15" s="7"/>
    </row>
    <row r="16" spans="2:18">
      <c r="B16" s="7"/>
      <c r="C16" s="7"/>
      <c r="D16" s="7"/>
      <c r="E16" s="7"/>
      <c r="F16" s="7"/>
      <c r="G16" s="7"/>
      <c r="H16" s="7"/>
      <c r="I16" s="7"/>
      <c r="J16" s="7"/>
      <c r="K16" s="7"/>
      <c r="L16" s="7"/>
      <c r="M16" s="7"/>
      <c r="N16" s="7"/>
      <c r="O16" s="7"/>
      <c r="P16" s="7"/>
      <c r="Q16" s="7"/>
      <c r="R16" s="7"/>
    </row>
    <row r="17" spans="2:18">
      <c r="B17" s="7"/>
      <c r="C17" s="7"/>
      <c r="D17" s="7"/>
      <c r="E17" s="7"/>
      <c r="F17" s="7"/>
      <c r="G17" s="7"/>
      <c r="H17" s="7"/>
      <c r="I17" s="7"/>
      <c r="J17" s="7"/>
      <c r="K17" s="7"/>
      <c r="L17" s="7"/>
      <c r="M17" s="7"/>
      <c r="N17" s="7"/>
      <c r="O17" s="7"/>
      <c r="P17" s="7"/>
      <c r="Q17" s="7"/>
      <c r="R17" s="7"/>
    </row>
    <row r="18" spans="2:18">
      <c r="B18" s="7"/>
      <c r="C18" s="7"/>
      <c r="D18" s="7"/>
      <c r="E18" s="7"/>
      <c r="F18" s="7"/>
      <c r="G18" s="7"/>
      <c r="H18" s="7"/>
      <c r="I18" s="7"/>
      <c r="J18" s="7"/>
      <c r="K18" s="7"/>
      <c r="L18" s="7"/>
      <c r="M18" s="7"/>
      <c r="N18" s="7"/>
      <c r="O18" s="7"/>
      <c r="P18" s="7"/>
      <c r="Q18" s="7"/>
      <c r="R18" s="7"/>
    </row>
    <row r="19" spans="2:18">
      <c r="B19" s="7"/>
      <c r="C19" s="7"/>
      <c r="D19" s="7"/>
      <c r="E19" s="7"/>
      <c r="F19" s="7"/>
      <c r="G19" s="7"/>
      <c r="H19" s="7"/>
      <c r="I19" s="7"/>
      <c r="J19" s="7"/>
      <c r="K19" s="7"/>
      <c r="L19" s="7"/>
      <c r="M19" s="7"/>
      <c r="N19" s="7"/>
      <c r="O19" s="7"/>
      <c r="P19" s="7"/>
      <c r="Q19" s="7"/>
      <c r="R19" s="7"/>
    </row>
    <row r="20" spans="2:18">
      <c r="B20" s="7"/>
      <c r="C20" s="7"/>
      <c r="D20" s="7"/>
      <c r="E20" s="7"/>
      <c r="F20" s="7"/>
      <c r="G20" s="7"/>
      <c r="H20" s="7"/>
      <c r="I20" s="7"/>
      <c r="J20" s="7"/>
      <c r="K20" s="7"/>
      <c r="L20" s="7"/>
      <c r="M20" s="7"/>
      <c r="N20" s="7"/>
      <c r="O20" s="7"/>
      <c r="P20" s="7"/>
      <c r="Q20" s="7"/>
      <c r="R20" s="7"/>
    </row>
    <row r="21" spans="2:18">
      <c r="B21" s="7"/>
      <c r="C21" s="7"/>
      <c r="D21" s="7"/>
      <c r="E21" s="7"/>
      <c r="F21" s="7"/>
      <c r="G21" s="7"/>
      <c r="H21" s="7"/>
      <c r="I21" s="7"/>
      <c r="J21" s="7"/>
      <c r="K21" s="7"/>
      <c r="L21" s="7"/>
      <c r="M21" s="7"/>
      <c r="N21" s="7"/>
      <c r="O21" s="7"/>
      <c r="P21" s="7"/>
      <c r="Q21" s="7"/>
      <c r="R21" s="7"/>
    </row>
    <row r="22" spans="2:18">
      <c r="B22" s="7"/>
      <c r="C22" s="7"/>
      <c r="D22" s="7"/>
      <c r="E22" s="7"/>
      <c r="F22" s="7"/>
      <c r="G22" s="7"/>
      <c r="H22" s="7"/>
      <c r="I22" s="7"/>
      <c r="J22" s="7"/>
      <c r="K22" s="7"/>
      <c r="L22" s="7"/>
      <c r="M22" s="7"/>
      <c r="N22" s="7"/>
      <c r="O22" s="7"/>
      <c r="P22" s="7"/>
      <c r="Q22" s="7"/>
      <c r="R22" s="7"/>
    </row>
    <row r="23" spans="2:18">
      <c r="B23" s="7"/>
      <c r="C23" s="7"/>
      <c r="D23" s="7"/>
      <c r="E23" s="7"/>
      <c r="F23" s="7"/>
      <c r="G23" s="7"/>
      <c r="H23" s="7"/>
      <c r="I23" s="7"/>
      <c r="J23" s="7"/>
      <c r="K23" s="7"/>
      <c r="L23" s="7"/>
      <c r="M23" s="7"/>
      <c r="N23" s="7"/>
      <c r="O23" s="7"/>
      <c r="P23" s="7"/>
      <c r="Q23" s="7"/>
      <c r="R23" s="7"/>
    </row>
    <row r="24" spans="2:18">
      <c r="B24" s="7"/>
      <c r="C24" s="7"/>
      <c r="D24" s="7"/>
      <c r="E24" s="7"/>
      <c r="F24" s="7"/>
      <c r="G24" s="7"/>
      <c r="H24" s="7"/>
      <c r="I24" s="7"/>
      <c r="J24" s="7"/>
      <c r="K24" s="7"/>
      <c r="L24" s="7"/>
      <c r="M24" s="7"/>
      <c r="N24" s="7"/>
      <c r="O24" s="7"/>
      <c r="P24" s="7"/>
      <c r="Q24" s="7"/>
      <c r="R24" s="7"/>
    </row>
    <row r="25" spans="2:18">
      <c r="B25" s="7"/>
      <c r="C25" s="7"/>
      <c r="D25" s="7"/>
      <c r="E25" s="7"/>
      <c r="F25" s="7"/>
      <c r="G25" s="7"/>
      <c r="H25" s="7"/>
      <c r="I25" s="7"/>
      <c r="J25" s="7"/>
      <c r="K25" s="7"/>
      <c r="L25" s="7"/>
      <c r="M25" s="7"/>
      <c r="N25" s="7"/>
      <c r="O25" s="7"/>
      <c r="P25" s="7"/>
      <c r="Q25" s="7"/>
      <c r="R25" s="7"/>
    </row>
    <row r="26" spans="2:18">
      <c r="B26" s="7"/>
      <c r="C26" s="7"/>
      <c r="D26" s="7"/>
      <c r="E26" s="7"/>
      <c r="F26" s="7"/>
      <c r="G26" s="7"/>
      <c r="H26" s="7"/>
      <c r="I26" s="7"/>
      <c r="J26" s="7"/>
      <c r="K26" s="7"/>
      <c r="L26" s="7"/>
      <c r="M26" s="7"/>
      <c r="N26" s="7"/>
      <c r="O26" s="7"/>
      <c r="P26" s="7"/>
      <c r="Q26" s="7"/>
      <c r="R26" s="7"/>
    </row>
    <row r="27" spans="2:18">
      <c r="B27" s="7"/>
      <c r="C27" s="7"/>
      <c r="D27" s="7"/>
      <c r="E27" s="7"/>
      <c r="F27" s="7"/>
      <c r="G27" s="7"/>
      <c r="H27" s="7"/>
      <c r="I27" s="7"/>
      <c r="J27" s="7"/>
      <c r="K27" s="7"/>
      <c r="L27" s="7"/>
      <c r="M27" s="7"/>
      <c r="N27" s="7"/>
      <c r="O27" s="7"/>
      <c r="P27" s="7"/>
      <c r="Q27" s="7"/>
      <c r="R27" s="7"/>
    </row>
    <row r="28" spans="2:18">
      <c r="B28" s="7"/>
      <c r="C28" s="7"/>
      <c r="D28" s="7"/>
      <c r="E28" s="7"/>
      <c r="F28" s="7"/>
      <c r="G28" s="7"/>
      <c r="H28" s="7"/>
      <c r="I28" s="7"/>
      <c r="J28" s="7"/>
      <c r="K28" s="7"/>
      <c r="L28" s="7"/>
      <c r="M28" s="7"/>
      <c r="N28" s="7"/>
      <c r="O28" s="7"/>
      <c r="P28" s="7"/>
      <c r="Q28" s="7"/>
      <c r="R28" s="7"/>
    </row>
    <row r="29" spans="2:18">
      <c r="B29" s="7"/>
      <c r="C29" s="7"/>
      <c r="D29" s="7"/>
      <c r="E29" s="7"/>
      <c r="F29" s="7"/>
      <c r="G29" s="7"/>
      <c r="H29" s="7"/>
      <c r="I29" s="7"/>
      <c r="J29" s="7"/>
      <c r="K29" s="7"/>
      <c r="L29" s="7"/>
      <c r="M29" s="7"/>
      <c r="N29" s="7"/>
      <c r="O29" s="7"/>
      <c r="P29" s="7"/>
      <c r="Q29" s="7"/>
      <c r="R29" s="7"/>
    </row>
    <row r="30" spans="2:18">
      <c r="B30" s="7"/>
      <c r="C30" s="7"/>
      <c r="D30" s="7"/>
      <c r="E30" s="7"/>
      <c r="F30" s="7"/>
      <c r="G30" s="7"/>
      <c r="H30" s="7"/>
      <c r="I30" s="7"/>
      <c r="J30" s="7"/>
      <c r="K30" s="7"/>
      <c r="L30" s="7"/>
      <c r="M30" s="7"/>
      <c r="N30" s="7"/>
      <c r="O30" s="7"/>
      <c r="P30" s="7"/>
      <c r="Q30" s="7"/>
      <c r="R30" s="7"/>
    </row>
    <row r="32" spans="2:18" ht="21">
      <c r="B32" s="10" t="s">
        <v>1366</v>
      </c>
      <c r="D32" s="9" t="s">
        <v>1367</v>
      </c>
    </row>
    <row r="35" spans="2:18">
      <c r="B35" s="7"/>
      <c r="C35" s="7"/>
      <c r="D35" s="7"/>
      <c r="E35" s="7"/>
      <c r="F35" s="7"/>
      <c r="G35" s="7"/>
      <c r="H35" s="7"/>
      <c r="I35" s="7"/>
      <c r="J35" s="7"/>
      <c r="K35" s="7"/>
      <c r="L35" s="7"/>
      <c r="M35" s="7"/>
      <c r="N35" s="7"/>
      <c r="O35" s="7"/>
      <c r="P35" s="7"/>
      <c r="Q35" s="7"/>
      <c r="R35" s="7"/>
    </row>
    <row r="36" spans="2:18">
      <c r="B36" s="7"/>
      <c r="C36" s="7"/>
      <c r="D36" s="7"/>
      <c r="E36" s="7"/>
      <c r="F36" s="7"/>
      <c r="G36" s="7"/>
      <c r="H36" s="7"/>
      <c r="I36" s="7"/>
      <c r="J36" s="7"/>
      <c r="K36" s="7"/>
      <c r="L36" s="7"/>
      <c r="M36" s="7"/>
      <c r="N36" s="7"/>
      <c r="O36" s="7"/>
      <c r="P36" s="7"/>
      <c r="Q36" s="7"/>
      <c r="R36" s="7"/>
    </row>
    <row r="37" spans="2:18">
      <c r="B37" s="7"/>
      <c r="C37" s="7"/>
      <c r="D37" s="7"/>
      <c r="E37" s="7"/>
      <c r="F37" s="7"/>
      <c r="G37" s="7"/>
      <c r="H37" s="7"/>
      <c r="I37" s="7"/>
      <c r="J37" s="7"/>
      <c r="K37" s="7"/>
      <c r="L37" s="7"/>
      <c r="M37" s="7"/>
      <c r="N37" s="7"/>
      <c r="O37" s="7"/>
      <c r="P37" s="7"/>
      <c r="Q37" s="7"/>
      <c r="R37" s="7"/>
    </row>
    <row r="38" spans="2:18">
      <c r="B38" s="7"/>
      <c r="C38" s="7"/>
      <c r="D38" s="7"/>
      <c r="E38" s="7"/>
      <c r="F38" s="7"/>
      <c r="G38" s="7"/>
      <c r="H38" s="7"/>
      <c r="I38" s="7"/>
      <c r="J38" s="7"/>
      <c r="K38" s="7"/>
      <c r="L38" s="7"/>
      <c r="M38" s="7"/>
      <c r="N38" s="7"/>
      <c r="O38" s="7"/>
      <c r="P38" s="7"/>
      <c r="Q38" s="7"/>
      <c r="R38" s="7"/>
    </row>
    <row r="39" spans="2:18">
      <c r="B39" s="7"/>
      <c r="C39" s="7"/>
      <c r="D39" s="7"/>
      <c r="E39" s="7"/>
      <c r="F39" s="7"/>
      <c r="G39" s="7"/>
      <c r="H39" s="7"/>
      <c r="I39" s="7"/>
      <c r="J39" s="7"/>
      <c r="K39" s="7"/>
      <c r="L39" s="7"/>
      <c r="M39" s="7"/>
      <c r="N39" s="7"/>
      <c r="O39" s="7"/>
      <c r="P39" s="7"/>
      <c r="Q39" s="7"/>
      <c r="R39" s="7"/>
    </row>
    <row r="40" spans="2:18">
      <c r="B40" s="7"/>
      <c r="C40" s="7"/>
      <c r="D40" s="7"/>
      <c r="E40" s="7"/>
      <c r="F40" s="7"/>
      <c r="G40" s="7"/>
      <c r="H40" s="7"/>
      <c r="I40" s="7"/>
      <c r="J40" s="7"/>
      <c r="K40" s="7"/>
      <c r="L40" s="7"/>
      <c r="M40" s="7"/>
      <c r="N40" s="7"/>
      <c r="O40" s="7"/>
      <c r="P40" s="7"/>
      <c r="Q40" s="7"/>
      <c r="R40" s="7"/>
    </row>
    <row r="41" spans="2:18">
      <c r="B41" s="7"/>
      <c r="C41" s="7"/>
      <c r="D41" s="7"/>
      <c r="E41" s="7"/>
      <c r="F41" s="7"/>
      <c r="G41" s="7"/>
      <c r="H41" s="7"/>
      <c r="I41" s="7"/>
      <c r="J41" s="7"/>
      <c r="K41" s="7"/>
      <c r="L41" s="7"/>
      <c r="M41" s="7"/>
      <c r="N41" s="7"/>
      <c r="O41" s="7"/>
      <c r="P41" s="7"/>
      <c r="Q41" s="7"/>
      <c r="R41" s="7"/>
    </row>
    <row r="42" spans="2:18">
      <c r="B42" s="7"/>
      <c r="C42" s="7"/>
      <c r="D42" s="7"/>
      <c r="E42" s="7"/>
      <c r="F42" s="7"/>
      <c r="G42" s="7"/>
      <c r="H42" s="7"/>
      <c r="I42" s="7"/>
      <c r="J42" s="7"/>
      <c r="K42" s="7"/>
      <c r="L42" s="7"/>
      <c r="M42" s="7"/>
      <c r="N42" s="7"/>
      <c r="O42" s="7"/>
      <c r="P42" s="7"/>
      <c r="Q42" s="7"/>
      <c r="R42" s="7"/>
    </row>
    <row r="43" spans="2:18">
      <c r="B43" s="7"/>
      <c r="C43" s="7"/>
      <c r="D43" s="7"/>
      <c r="E43" s="7"/>
      <c r="F43" s="7"/>
      <c r="G43" s="7"/>
      <c r="H43" s="7"/>
      <c r="I43" s="7"/>
      <c r="J43" s="7"/>
      <c r="K43" s="7"/>
      <c r="L43" s="7"/>
      <c r="M43" s="7"/>
      <c r="N43" s="7"/>
      <c r="O43" s="7"/>
      <c r="P43" s="7"/>
      <c r="Q43" s="7"/>
      <c r="R43" s="7"/>
    </row>
    <row r="44" spans="2:18">
      <c r="B44" s="7"/>
      <c r="C44" s="7"/>
      <c r="D44" s="7"/>
      <c r="E44" s="7"/>
      <c r="F44" s="7"/>
      <c r="G44" s="7"/>
      <c r="H44" s="7"/>
      <c r="I44" s="7"/>
      <c r="J44" s="7"/>
      <c r="K44" s="7"/>
      <c r="L44" s="7"/>
      <c r="M44" s="7"/>
      <c r="N44" s="7"/>
      <c r="O44" s="7"/>
      <c r="P44" s="7"/>
      <c r="Q44" s="7"/>
      <c r="R44" s="7"/>
    </row>
    <row r="45" spans="2:18">
      <c r="B45" s="7"/>
      <c r="C45" s="7"/>
      <c r="D45" s="7"/>
      <c r="E45" s="7"/>
      <c r="F45" s="7"/>
      <c r="G45" s="7"/>
      <c r="H45" s="7"/>
      <c r="I45" s="7"/>
      <c r="J45" s="7"/>
      <c r="K45" s="7"/>
      <c r="L45" s="7"/>
      <c r="M45" s="7"/>
      <c r="N45" s="7"/>
      <c r="O45" s="7"/>
      <c r="P45" s="7"/>
      <c r="Q45" s="7"/>
      <c r="R45" s="7"/>
    </row>
    <row r="46" spans="2:18">
      <c r="B46" s="7"/>
      <c r="C46" s="7"/>
      <c r="D46" s="7"/>
      <c r="E46" s="7"/>
      <c r="F46" s="7"/>
      <c r="G46" s="7"/>
      <c r="H46" s="7"/>
      <c r="I46" s="7"/>
      <c r="J46" s="7"/>
      <c r="K46" s="7"/>
      <c r="L46" s="7"/>
      <c r="M46" s="7"/>
      <c r="N46" s="7"/>
      <c r="O46" s="7"/>
      <c r="P46" s="7"/>
      <c r="Q46" s="7"/>
      <c r="R46" s="7"/>
    </row>
    <row r="47" spans="2:18">
      <c r="B47" s="7"/>
      <c r="C47" s="7"/>
      <c r="D47" s="7"/>
      <c r="E47" s="7"/>
      <c r="F47" s="7"/>
      <c r="G47" s="7"/>
      <c r="H47" s="7"/>
      <c r="I47" s="7"/>
      <c r="J47" s="7"/>
      <c r="K47" s="7"/>
      <c r="L47" s="7"/>
      <c r="M47" s="7"/>
      <c r="N47" s="7"/>
      <c r="O47" s="7"/>
      <c r="P47" s="7"/>
      <c r="Q47" s="7"/>
      <c r="R47" s="7"/>
    </row>
    <row r="48" spans="2:18">
      <c r="B48" s="7"/>
      <c r="C48" s="7"/>
      <c r="D48" s="7"/>
      <c r="E48" s="7"/>
      <c r="F48" s="7"/>
      <c r="G48" s="7"/>
      <c r="H48" s="7"/>
      <c r="I48" s="7"/>
      <c r="J48" s="7"/>
      <c r="K48" s="7"/>
      <c r="L48" s="7"/>
      <c r="M48" s="7"/>
      <c r="N48" s="7"/>
      <c r="O48" s="7"/>
      <c r="P48" s="7"/>
      <c r="Q48" s="7"/>
      <c r="R48" s="7"/>
    </row>
    <row r="49" spans="2:18">
      <c r="B49" s="7"/>
      <c r="C49" s="7"/>
      <c r="D49" s="7"/>
      <c r="E49" s="7"/>
      <c r="F49" s="7"/>
      <c r="G49" s="7"/>
      <c r="H49" s="7"/>
      <c r="I49" s="7"/>
      <c r="J49" s="7"/>
      <c r="K49" s="7"/>
      <c r="L49" s="7"/>
      <c r="M49" s="7"/>
      <c r="N49" s="7"/>
      <c r="O49" s="7"/>
      <c r="P49" s="7"/>
      <c r="Q49" s="7"/>
      <c r="R49" s="7"/>
    </row>
    <row r="50" spans="2:18">
      <c r="B50" s="7"/>
      <c r="C50" s="7"/>
      <c r="D50" s="7"/>
      <c r="E50" s="7"/>
      <c r="F50" s="7"/>
      <c r="G50" s="7"/>
      <c r="H50" s="7"/>
      <c r="I50" s="7"/>
      <c r="J50" s="7"/>
      <c r="K50" s="7"/>
      <c r="L50" s="7"/>
      <c r="M50" s="7"/>
      <c r="N50" s="7"/>
      <c r="O50" s="7"/>
      <c r="P50" s="7"/>
      <c r="Q50" s="7"/>
      <c r="R50" s="7"/>
    </row>
    <row r="51" spans="2:18">
      <c r="B51" s="7"/>
      <c r="C51" s="7"/>
      <c r="D51" s="7"/>
      <c r="E51" s="7"/>
      <c r="F51" s="7"/>
      <c r="G51" s="7"/>
      <c r="H51" s="7"/>
      <c r="I51" s="7"/>
      <c r="J51" s="7"/>
      <c r="K51" s="7"/>
      <c r="L51" s="7"/>
      <c r="M51" s="7"/>
      <c r="N51" s="7"/>
      <c r="O51" s="7"/>
      <c r="P51" s="7"/>
      <c r="Q51" s="7"/>
      <c r="R51" s="7"/>
    </row>
    <row r="52" spans="2:18">
      <c r="B52" s="7"/>
      <c r="C52" s="7"/>
      <c r="D52" s="7"/>
      <c r="E52" s="7"/>
      <c r="F52" s="7"/>
      <c r="G52" s="7"/>
      <c r="H52" s="7"/>
      <c r="I52" s="7"/>
      <c r="J52" s="7"/>
      <c r="K52" s="7"/>
      <c r="L52" s="7"/>
      <c r="M52" s="7"/>
      <c r="N52" s="7"/>
      <c r="O52" s="7"/>
      <c r="P52" s="7"/>
      <c r="Q52" s="7"/>
      <c r="R52" s="7"/>
    </row>
    <row r="53" spans="2:18">
      <c r="B53" s="7"/>
      <c r="C53" s="7"/>
      <c r="D53" s="7"/>
      <c r="E53" s="7"/>
      <c r="F53" s="7"/>
      <c r="G53" s="7"/>
      <c r="H53" s="7"/>
      <c r="I53" s="7"/>
      <c r="J53" s="7"/>
      <c r="K53" s="7"/>
      <c r="L53" s="7"/>
      <c r="M53" s="7"/>
      <c r="N53" s="7"/>
      <c r="O53" s="7"/>
      <c r="P53" s="7"/>
      <c r="Q53" s="7"/>
      <c r="R53" s="7"/>
    </row>
    <row r="54" spans="2:18">
      <c r="B54" s="7"/>
      <c r="C54" s="7"/>
      <c r="D54" s="7"/>
      <c r="E54" s="7"/>
      <c r="F54" s="7"/>
      <c r="G54" s="7"/>
      <c r="H54" s="7"/>
      <c r="I54" s="7"/>
      <c r="J54" s="7"/>
      <c r="K54" s="7"/>
      <c r="L54" s="7"/>
      <c r="M54" s="7"/>
      <c r="N54" s="7"/>
      <c r="O54" s="7"/>
      <c r="P54" s="7"/>
      <c r="Q54" s="7"/>
      <c r="R54" s="7"/>
    </row>
    <row r="55" spans="2:18">
      <c r="B55" s="7"/>
      <c r="C55" s="7"/>
      <c r="D55" s="7"/>
      <c r="E55" s="7"/>
      <c r="F55" s="7"/>
      <c r="G55" s="7"/>
      <c r="H55" s="7"/>
      <c r="I55" s="7"/>
      <c r="J55" s="7"/>
      <c r="K55" s="7"/>
      <c r="L55" s="7"/>
      <c r="M55" s="7"/>
      <c r="N55" s="7"/>
      <c r="O55" s="7"/>
      <c r="P55" s="7"/>
      <c r="Q55" s="7"/>
      <c r="R55" s="7"/>
    </row>
    <row r="56" spans="2:18">
      <c r="B56" s="7"/>
      <c r="C56" s="7"/>
      <c r="D56" s="7"/>
      <c r="E56" s="7"/>
      <c r="F56" s="7"/>
      <c r="G56" s="7"/>
      <c r="H56" s="7"/>
      <c r="I56" s="7"/>
      <c r="J56" s="7"/>
      <c r="K56" s="7"/>
      <c r="L56" s="7"/>
      <c r="M56" s="7"/>
      <c r="N56" s="7"/>
      <c r="O56" s="7"/>
      <c r="P56" s="7"/>
      <c r="Q56" s="7"/>
      <c r="R56" s="7"/>
    </row>
    <row r="57" spans="2:18">
      <c r="B57" s="7"/>
      <c r="C57" s="7"/>
      <c r="D57" s="7"/>
      <c r="E57" s="7"/>
      <c r="F57" s="7"/>
      <c r="G57" s="7"/>
      <c r="H57" s="7"/>
      <c r="I57" s="7"/>
      <c r="J57" s="7"/>
      <c r="K57" s="7"/>
      <c r="L57" s="7"/>
      <c r="M57" s="7"/>
      <c r="N57" s="7"/>
      <c r="O57" s="7"/>
      <c r="P57" s="7"/>
      <c r="Q57" s="7"/>
      <c r="R57" s="7"/>
    </row>
    <row r="58" spans="2:18">
      <c r="B58" s="7"/>
      <c r="C58" s="7"/>
      <c r="D58" s="7"/>
      <c r="E58" s="7"/>
      <c r="F58" s="7"/>
      <c r="G58" s="7"/>
      <c r="H58" s="7"/>
      <c r="I58" s="7"/>
      <c r="J58" s="7"/>
      <c r="K58" s="7"/>
      <c r="L58" s="7"/>
      <c r="M58" s="7"/>
      <c r="N58" s="7"/>
      <c r="O58" s="7"/>
      <c r="P58" s="7"/>
      <c r="Q58" s="7"/>
      <c r="R58" s="7"/>
    </row>
    <row r="59" spans="2:18">
      <c r="B59" s="7"/>
      <c r="C59" s="7"/>
      <c r="D59" s="7"/>
      <c r="E59" s="7"/>
      <c r="F59" s="7"/>
      <c r="G59" s="7"/>
      <c r="H59" s="7"/>
      <c r="I59" s="7"/>
      <c r="J59" s="7"/>
      <c r="K59" s="7"/>
      <c r="L59" s="7"/>
      <c r="M59" s="7"/>
      <c r="N59" s="7"/>
      <c r="O59" s="7"/>
      <c r="P59" s="7"/>
      <c r="Q59" s="7"/>
      <c r="R59" s="7"/>
    </row>
    <row r="60" spans="2:18">
      <c r="B60" s="7"/>
      <c r="C60" s="7"/>
      <c r="D60" s="7"/>
      <c r="E60" s="7"/>
      <c r="F60" s="7"/>
      <c r="G60" s="7"/>
      <c r="H60" s="7"/>
      <c r="I60" s="7"/>
      <c r="J60" s="7"/>
      <c r="K60" s="7"/>
      <c r="L60" s="7"/>
      <c r="M60" s="7"/>
      <c r="N60" s="7"/>
      <c r="O60" s="7"/>
      <c r="P60" s="7"/>
      <c r="Q60" s="7"/>
      <c r="R60" s="7"/>
    </row>
    <row r="64" spans="2:18" ht="21">
      <c r="B64" s="10" t="s">
        <v>1368</v>
      </c>
      <c r="D64" s="9" t="s">
        <v>87</v>
      </c>
    </row>
    <row r="67" spans="2:16">
      <c r="B67" s="7"/>
      <c r="C67" s="7"/>
      <c r="D67" s="7"/>
      <c r="E67" s="7"/>
      <c r="F67" s="7"/>
      <c r="G67" s="7"/>
      <c r="H67" s="7"/>
      <c r="I67" s="7"/>
      <c r="J67" s="7"/>
      <c r="K67" s="7"/>
      <c r="L67" s="7"/>
      <c r="M67" s="7"/>
      <c r="N67" s="7"/>
      <c r="O67" s="7"/>
      <c r="P67" s="7"/>
    </row>
    <row r="68" spans="2:16">
      <c r="B68" s="7"/>
      <c r="C68" s="7"/>
      <c r="D68" s="7"/>
      <c r="E68" s="7"/>
      <c r="F68" s="7"/>
      <c r="G68" s="7"/>
      <c r="H68" s="7"/>
      <c r="I68" s="7"/>
      <c r="J68" s="7"/>
      <c r="K68" s="7"/>
      <c r="L68" s="7"/>
      <c r="M68" s="7"/>
      <c r="N68" s="7"/>
      <c r="O68" s="7"/>
      <c r="P68" s="7"/>
    </row>
    <row r="69" spans="2:16">
      <c r="B69" s="7"/>
      <c r="C69" s="7"/>
      <c r="D69" s="7"/>
      <c r="E69" s="7"/>
      <c r="F69" s="7"/>
      <c r="G69" s="7"/>
      <c r="H69" s="7"/>
      <c r="I69" s="7"/>
      <c r="J69" s="7"/>
      <c r="K69" s="7"/>
      <c r="L69" s="7"/>
      <c r="M69" s="7"/>
      <c r="N69" s="7"/>
      <c r="O69" s="7"/>
      <c r="P69" s="7"/>
    </row>
    <row r="70" spans="2:16">
      <c r="B70" s="7"/>
      <c r="C70" s="7"/>
      <c r="D70" s="7"/>
      <c r="E70" s="7"/>
      <c r="F70" s="7"/>
      <c r="G70" s="7"/>
      <c r="H70" s="7"/>
      <c r="I70" s="7"/>
      <c r="J70" s="7"/>
      <c r="K70" s="7"/>
      <c r="L70" s="7"/>
      <c r="M70" s="7"/>
      <c r="N70" s="7"/>
      <c r="O70" s="7"/>
      <c r="P70" s="7"/>
    </row>
    <row r="71" spans="2:16">
      <c r="B71" s="7"/>
      <c r="C71" s="7"/>
      <c r="D71" s="7"/>
      <c r="E71" s="7"/>
      <c r="F71" s="7"/>
      <c r="G71" s="7"/>
      <c r="H71" s="7"/>
      <c r="I71" s="7"/>
      <c r="J71" s="7"/>
      <c r="K71" s="7"/>
      <c r="L71" s="7"/>
      <c r="M71" s="7"/>
      <c r="N71" s="7"/>
      <c r="O71" s="7"/>
      <c r="P71" s="7"/>
    </row>
    <row r="72" spans="2:16">
      <c r="B72" s="7"/>
      <c r="C72" s="7"/>
      <c r="D72" s="7"/>
      <c r="E72" s="7"/>
      <c r="F72" s="7"/>
      <c r="G72" s="7"/>
      <c r="H72" s="7"/>
      <c r="I72" s="7"/>
      <c r="J72" s="7"/>
      <c r="K72" s="7"/>
      <c r="L72" s="7"/>
      <c r="M72" s="7"/>
      <c r="N72" s="7"/>
      <c r="O72" s="7"/>
      <c r="P72" s="7"/>
    </row>
    <row r="73" spans="2:16">
      <c r="B73" s="7"/>
      <c r="C73" s="7"/>
      <c r="D73" s="7"/>
      <c r="E73" s="7"/>
      <c r="F73" s="7"/>
      <c r="G73" s="7"/>
      <c r="H73" s="7"/>
      <c r="I73" s="7"/>
      <c r="J73" s="7"/>
      <c r="K73" s="7"/>
      <c r="L73" s="7"/>
      <c r="M73" s="7"/>
      <c r="N73" s="7"/>
      <c r="O73" s="7"/>
      <c r="P73" s="7"/>
    </row>
    <row r="74" spans="2:16">
      <c r="B74" s="7"/>
      <c r="C74" s="7"/>
      <c r="D74" s="7"/>
      <c r="E74" s="7"/>
      <c r="F74" s="7"/>
      <c r="G74" s="7"/>
      <c r="H74" s="7"/>
      <c r="I74" s="7"/>
      <c r="J74" s="7"/>
      <c r="K74" s="7"/>
      <c r="L74" s="7"/>
      <c r="M74" s="7"/>
      <c r="N74" s="7"/>
      <c r="O74" s="7"/>
      <c r="P74" s="7"/>
    </row>
    <row r="75" spans="2:16">
      <c r="B75" s="7"/>
      <c r="C75" s="7"/>
      <c r="D75" s="7"/>
      <c r="E75" s="7"/>
      <c r="F75" s="7"/>
      <c r="G75" s="7"/>
      <c r="H75" s="7"/>
      <c r="I75" s="7"/>
      <c r="J75" s="7"/>
      <c r="K75" s="7"/>
      <c r="L75" s="7"/>
      <c r="M75" s="7"/>
      <c r="N75" s="7"/>
      <c r="O75" s="7"/>
      <c r="P75" s="7"/>
    </row>
    <row r="76" spans="2:16">
      <c r="B76" s="7"/>
      <c r="C76" s="7"/>
      <c r="D76" s="7"/>
      <c r="E76" s="7"/>
      <c r="F76" s="7"/>
      <c r="G76" s="7"/>
      <c r="H76" s="7"/>
      <c r="I76" s="7"/>
      <c r="J76" s="7"/>
      <c r="K76" s="7"/>
      <c r="L76" s="7"/>
      <c r="M76" s="7"/>
      <c r="N76" s="7"/>
      <c r="O76" s="7"/>
      <c r="P76" s="7"/>
    </row>
    <row r="77" spans="2:16">
      <c r="B77" s="7"/>
      <c r="C77" s="7"/>
      <c r="D77" s="7"/>
      <c r="E77" s="7"/>
      <c r="F77" s="7"/>
      <c r="G77" s="7"/>
      <c r="H77" s="7"/>
      <c r="I77" s="7"/>
      <c r="J77" s="7"/>
      <c r="K77" s="7"/>
      <c r="L77" s="7"/>
      <c r="M77" s="7"/>
      <c r="N77" s="7"/>
      <c r="O77" s="7"/>
      <c r="P77" s="7"/>
    </row>
    <row r="78" spans="2:16">
      <c r="B78" s="7"/>
      <c r="C78" s="7"/>
      <c r="D78" s="7"/>
      <c r="E78" s="7"/>
      <c r="F78" s="7"/>
      <c r="G78" s="7"/>
      <c r="H78" s="7"/>
      <c r="I78" s="7"/>
      <c r="J78" s="7"/>
      <c r="K78" s="7"/>
      <c r="L78" s="7"/>
      <c r="M78" s="7"/>
      <c r="N78" s="7"/>
      <c r="O78" s="7"/>
      <c r="P78" s="7"/>
    </row>
    <row r="79" spans="2:16">
      <c r="B79" s="7"/>
      <c r="C79" s="7"/>
      <c r="D79" s="7"/>
      <c r="E79" s="7"/>
      <c r="F79" s="7"/>
      <c r="G79" s="7"/>
      <c r="H79" s="7"/>
      <c r="I79" s="7"/>
      <c r="J79" s="7"/>
      <c r="K79" s="7"/>
      <c r="L79" s="7"/>
      <c r="M79" s="7"/>
      <c r="N79" s="7"/>
      <c r="O79" s="7"/>
      <c r="P79" s="7"/>
    </row>
    <row r="80" spans="2:16">
      <c r="B80" s="7"/>
      <c r="C80" s="7"/>
      <c r="D80" s="7"/>
      <c r="E80" s="7"/>
      <c r="F80" s="7"/>
      <c r="G80" s="7"/>
      <c r="H80" s="7"/>
      <c r="I80" s="7"/>
      <c r="J80" s="7"/>
      <c r="K80" s="7"/>
      <c r="L80" s="7"/>
      <c r="M80" s="7"/>
      <c r="N80" s="7"/>
      <c r="O80" s="7"/>
      <c r="P80" s="7"/>
    </row>
    <row r="81" spans="2:16">
      <c r="B81" s="7"/>
      <c r="C81" s="7"/>
      <c r="D81" s="7"/>
      <c r="E81" s="7"/>
      <c r="F81" s="7"/>
      <c r="G81" s="7"/>
      <c r="H81" s="7"/>
      <c r="I81" s="7"/>
      <c r="J81" s="7"/>
      <c r="K81" s="7"/>
      <c r="L81" s="7"/>
      <c r="M81" s="7"/>
      <c r="N81" s="7"/>
      <c r="O81" s="7"/>
      <c r="P81" s="7"/>
    </row>
    <row r="82" spans="2:16">
      <c r="B82" s="7"/>
      <c r="C82" s="7"/>
      <c r="D82" s="7"/>
      <c r="E82" s="7"/>
      <c r="F82" s="7"/>
      <c r="G82" s="7"/>
      <c r="H82" s="7"/>
      <c r="I82" s="7"/>
      <c r="J82" s="7"/>
      <c r="K82" s="7"/>
      <c r="L82" s="7"/>
      <c r="M82" s="7"/>
      <c r="N82" s="7"/>
      <c r="O82" s="7"/>
      <c r="P82" s="7"/>
    </row>
    <row r="83" spans="2:16">
      <c r="B83" s="7"/>
      <c r="C83" s="7"/>
      <c r="D83" s="7"/>
      <c r="E83" s="7"/>
      <c r="F83" s="7"/>
      <c r="G83" s="7"/>
      <c r="H83" s="7"/>
      <c r="I83" s="7"/>
      <c r="J83" s="7"/>
      <c r="K83" s="7"/>
      <c r="L83" s="7"/>
      <c r="M83" s="7"/>
      <c r="N83" s="7"/>
      <c r="O83" s="7"/>
      <c r="P83" s="7"/>
    </row>
    <row r="84" spans="2:16">
      <c r="B84" s="7"/>
      <c r="C84" s="7"/>
      <c r="D84" s="7"/>
      <c r="E84" s="7"/>
      <c r="F84" s="7"/>
      <c r="G84" s="7"/>
      <c r="H84" s="7"/>
      <c r="I84" s="7"/>
      <c r="J84" s="7"/>
      <c r="K84" s="7"/>
      <c r="L84" s="7"/>
      <c r="M84" s="7"/>
      <c r="N84" s="7"/>
      <c r="O84" s="7"/>
      <c r="P84" s="7"/>
    </row>
    <row r="85" spans="2:16">
      <c r="B85" s="7"/>
      <c r="C85" s="7"/>
      <c r="D85" s="7"/>
      <c r="E85" s="7"/>
      <c r="F85" s="7"/>
      <c r="G85" s="7"/>
      <c r="H85" s="7"/>
      <c r="I85" s="7"/>
      <c r="J85" s="7"/>
      <c r="K85" s="7"/>
      <c r="L85" s="7"/>
      <c r="M85" s="7"/>
      <c r="N85" s="7"/>
      <c r="O85" s="7"/>
      <c r="P85" s="7"/>
    </row>
    <row r="86" spans="2:16">
      <c r="B86" s="7"/>
      <c r="C86" s="7"/>
      <c r="D86" s="7"/>
      <c r="E86" s="7"/>
      <c r="F86" s="7"/>
      <c r="G86" s="7"/>
      <c r="H86" s="7"/>
      <c r="I86" s="7"/>
      <c r="J86" s="7"/>
      <c r="K86" s="7"/>
      <c r="L86" s="7"/>
      <c r="M86" s="7"/>
      <c r="N86" s="7"/>
      <c r="O86" s="7"/>
      <c r="P86" s="7"/>
    </row>
    <row r="87" spans="2:16">
      <c r="B87" s="7"/>
      <c r="C87" s="7"/>
      <c r="D87" s="7"/>
      <c r="E87" s="7"/>
      <c r="F87" s="7"/>
      <c r="G87" s="7"/>
      <c r="H87" s="7"/>
      <c r="I87" s="7"/>
      <c r="J87" s="7"/>
      <c r="K87" s="7"/>
      <c r="L87" s="7"/>
      <c r="M87" s="7"/>
      <c r="N87" s="7"/>
      <c r="O87" s="7"/>
      <c r="P87" s="7"/>
    </row>
    <row r="88" spans="2:16">
      <c r="B88" s="7"/>
      <c r="C88" s="7"/>
      <c r="D88" s="7"/>
      <c r="E88" s="7"/>
      <c r="F88" s="7"/>
      <c r="G88" s="7"/>
      <c r="H88" s="7"/>
      <c r="I88" s="7"/>
      <c r="J88" s="7"/>
      <c r="K88" s="7"/>
      <c r="L88" s="7"/>
      <c r="M88" s="7"/>
      <c r="N88" s="7"/>
      <c r="O88" s="7"/>
      <c r="P88" s="7"/>
    </row>
    <row r="89" spans="2:16">
      <c r="B89" s="7"/>
      <c r="C89" s="7"/>
      <c r="D89" s="7"/>
      <c r="E89" s="7"/>
      <c r="F89" s="7"/>
      <c r="G89" s="7"/>
      <c r="H89" s="7"/>
      <c r="I89" s="7"/>
      <c r="J89" s="7"/>
      <c r="K89" s="7"/>
      <c r="L89" s="7"/>
      <c r="M89" s="7"/>
      <c r="N89" s="7"/>
      <c r="O89" s="7"/>
      <c r="P89" s="7"/>
    </row>
    <row r="90" spans="2:16">
      <c r="B90" s="7"/>
      <c r="C90" s="7"/>
      <c r="D90" s="7"/>
      <c r="E90" s="7"/>
      <c r="F90" s="7"/>
      <c r="G90" s="7"/>
      <c r="H90" s="7"/>
      <c r="I90" s="7"/>
      <c r="J90" s="7"/>
      <c r="K90" s="7"/>
      <c r="L90" s="7"/>
      <c r="M90" s="7"/>
      <c r="N90" s="7"/>
      <c r="O90" s="7"/>
      <c r="P90" s="7"/>
    </row>
    <row r="91" spans="2:16">
      <c r="B91" s="7"/>
      <c r="C91" s="7"/>
      <c r="D91" s="7"/>
      <c r="E91" s="7"/>
      <c r="F91" s="7"/>
      <c r="G91" s="7"/>
      <c r="H91" s="7"/>
      <c r="I91" s="7"/>
      <c r="J91" s="7"/>
      <c r="K91" s="7"/>
      <c r="L91" s="7"/>
      <c r="M91" s="7"/>
      <c r="N91" s="7"/>
      <c r="O91" s="7"/>
      <c r="P91" s="7"/>
    </row>
    <row r="92" spans="2:16">
      <c r="B92" s="7"/>
      <c r="C92" s="7"/>
      <c r="D92" s="7"/>
      <c r="E92" s="7"/>
      <c r="F92" s="7"/>
      <c r="G92" s="7"/>
      <c r="H92" s="7"/>
      <c r="I92" s="7"/>
      <c r="J92" s="7"/>
      <c r="K92" s="7"/>
      <c r="L92" s="7"/>
      <c r="M92" s="7"/>
      <c r="N92" s="7"/>
      <c r="O92" s="7"/>
      <c r="P92" s="7"/>
    </row>
    <row r="93" spans="2:16">
      <c r="B93" s="7"/>
      <c r="C93" s="7"/>
      <c r="D93" s="7"/>
      <c r="E93" s="7"/>
      <c r="F93" s="7"/>
      <c r="G93" s="7"/>
      <c r="H93" s="7"/>
      <c r="I93" s="7"/>
      <c r="J93" s="7"/>
      <c r="K93" s="7"/>
      <c r="L93" s="7"/>
      <c r="M93" s="7"/>
      <c r="N93" s="7"/>
      <c r="O93" s="7"/>
      <c r="P93" s="7"/>
    </row>
    <row r="94" spans="2:16">
      <c r="B94" s="7"/>
      <c r="C94" s="7"/>
      <c r="D94" s="7"/>
      <c r="E94" s="7"/>
      <c r="F94" s="7"/>
      <c r="G94" s="7"/>
      <c r="H94" s="7"/>
      <c r="I94" s="7"/>
      <c r="J94" s="7"/>
      <c r="K94" s="7"/>
      <c r="L94" s="7"/>
      <c r="M94" s="7"/>
      <c r="N94" s="7"/>
      <c r="O94" s="7"/>
      <c r="P94" s="7"/>
    </row>
    <row r="96" spans="2:16" ht="21">
      <c r="B96" s="10" t="s">
        <v>1369</v>
      </c>
      <c r="D96" s="9" t="s">
        <v>1370</v>
      </c>
    </row>
    <row r="99" spans="2:16">
      <c r="B99" s="7"/>
      <c r="C99" s="7"/>
      <c r="D99" s="7"/>
      <c r="E99" s="7"/>
      <c r="F99" s="7"/>
      <c r="G99" s="7"/>
      <c r="H99" s="7"/>
      <c r="I99" s="7"/>
      <c r="J99" s="7"/>
      <c r="K99" s="7"/>
      <c r="L99" s="7"/>
      <c r="M99" s="7"/>
      <c r="N99" s="7"/>
      <c r="O99" s="7"/>
      <c r="P99" s="7"/>
    </row>
    <row r="100" spans="2:16">
      <c r="B100" s="7"/>
      <c r="C100" s="7"/>
      <c r="D100" s="7"/>
      <c r="E100" s="7"/>
      <c r="F100" s="7"/>
      <c r="G100" s="7"/>
      <c r="H100" s="7"/>
      <c r="I100" s="7"/>
      <c r="J100" s="7"/>
      <c r="K100" s="7"/>
      <c r="L100" s="7"/>
      <c r="M100" s="7"/>
      <c r="N100" s="7"/>
      <c r="O100" s="7"/>
      <c r="P100" s="7"/>
    </row>
    <row r="101" spans="2:16">
      <c r="B101" s="7"/>
      <c r="C101" s="7"/>
      <c r="D101" s="7"/>
      <c r="E101" s="7"/>
      <c r="F101" s="7"/>
      <c r="G101" s="7"/>
      <c r="H101" s="7"/>
      <c r="I101" s="7"/>
      <c r="J101" s="7"/>
      <c r="K101" s="7"/>
      <c r="L101" s="7"/>
      <c r="M101" s="7"/>
      <c r="N101" s="7"/>
      <c r="O101" s="7"/>
      <c r="P101" s="7"/>
    </row>
    <row r="102" spans="2:16">
      <c r="B102" s="7"/>
      <c r="C102" s="7"/>
      <c r="D102" s="7"/>
      <c r="E102" s="7"/>
      <c r="F102" s="7"/>
      <c r="G102" s="7"/>
      <c r="H102" s="7"/>
      <c r="I102" s="7"/>
      <c r="J102" s="7"/>
      <c r="K102" s="7"/>
      <c r="L102" s="7"/>
      <c r="M102" s="7"/>
      <c r="N102" s="7"/>
      <c r="O102" s="7"/>
      <c r="P102" s="7"/>
    </row>
    <row r="103" spans="2:16">
      <c r="B103" s="7"/>
      <c r="C103" s="7"/>
      <c r="D103" s="7"/>
      <c r="E103" s="7"/>
      <c r="F103" s="7"/>
      <c r="G103" s="7"/>
      <c r="H103" s="7"/>
      <c r="I103" s="7"/>
      <c r="J103" s="7"/>
      <c r="K103" s="7"/>
      <c r="L103" s="7"/>
      <c r="M103" s="7"/>
      <c r="N103" s="7"/>
      <c r="O103" s="7"/>
      <c r="P103" s="7"/>
    </row>
    <row r="104" spans="2:16">
      <c r="B104" s="7"/>
      <c r="C104" s="7"/>
      <c r="D104" s="7"/>
      <c r="E104" s="7"/>
      <c r="F104" s="7"/>
      <c r="G104" s="7"/>
      <c r="H104" s="7"/>
      <c r="I104" s="7"/>
      <c r="J104" s="7"/>
      <c r="K104" s="7"/>
      <c r="L104" s="7"/>
      <c r="M104" s="7"/>
      <c r="N104" s="7"/>
      <c r="O104" s="7"/>
      <c r="P104" s="7"/>
    </row>
    <row r="105" spans="2:16">
      <c r="B105" s="7"/>
      <c r="C105" s="7"/>
      <c r="D105" s="7"/>
      <c r="E105" s="7"/>
      <c r="F105" s="7"/>
      <c r="G105" s="7"/>
      <c r="H105" s="7"/>
      <c r="I105" s="7"/>
      <c r="J105" s="7"/>
      <c r="K105" s="7"/>
      <c r="L105" s="7"/>
      <c r="M105" s="7"/>
      <c r="N105" s="7"/>
      <c r="O105" s="7"/>
      <c r="P105" s="7"/>
    </row>
    <row r="106" spans="2:16">
      <c r="B106" s="7"/>
      <c r="C106" s="7"/>
      <c r="D106" s="7"/>
      <c r="E106" s="7"/>
      <c r="F106" s="7"/>
      <c r="G106" s="7"/>
      <c r="H106" s="7"/>
      <c r="I106" s="7"/>
      <c r="J106" s="7"/>
      <c r="K106" s="7"/>
      <c r="L106" s="7"/>
      <c r="M106" s="7"/>
      <c r="N106" s="7"/>
      <c r="O106" s="7"/>
      <c r="P106" s="7"/>
    </row>
    <row r="107" spans="2:16">
      <c r="B107" s="7"/>
      <c r="C107" s="7"/>
      <c r="D107" s="7"/>
      <c r="E107" s="7"/>
      <c r="F107" s="7"/>
      <c r="G107" s="7"/>
      <c r="H107" s="7"/>
      <c r="I107" s="7"/>
      <c r="J107" s="7"/>
      <c r="K107" s="7"/>
      <c r="L107" s="7"/>
      <c r="M107" s="7"/>
      <c r="N107" s="7"/>
      <c r="O107" s="7"/>
      <c r="P107" s="7"/>
    </row>
    <row r="108" spans="2:16">
      <c r="B108" s="7"/>
      <c r="C108" s="7"/>
      <c r="D108" s="7"/>
      <c r="E108" s="7"/>
      <c r="F108" s="7"/>
      <c r="G108" s="7"/>
      <c r="H108" s="7"/>
      <c r="I108" s="7"/>
      <c r="J108" s="7"/>
      <c r="K108" s="7"/>
      <c r="L108" s="7"/>
      <c r="M108" s="7"/>
      <c r="N108" s="7"/>
      <c r="O108" s="7"/>
      <c r="P108" s="7"/>
    </row>
    <row r="109" spans="2:16">
      <c r="B109" s="7"/>
      <c r="C109" s="7"/>
      <c r="D109" s="7"/>
      <c r="E109" s="7"/>
      <c r="F109" s="7"/>
      <c r="G109" s="7"/>
      <c r="H109" s="7"/>
      <c r="I109" s="7"/>
      <c r="J109" s="7"/>
      <c r="K109" s="7"/>
      <c r="L109" s="7"/>
      <c r="M109" s="7"/>
      <c r="N109" s="7"/>
      <c r="O109" s="7"/>
      <c r="P109" s="7"/>
    </row>
    <row r="110" spans="2:16">
      <c r="B110" s="7"/>
      <c r="C110" s="7"/>
      <c r="D110" s="7"/>
      <c r="E110" s="7"/>
      <c r="F110" s="7"/>
      <c r="G110" s="7"/>
      <c r="H110" s="7"/>
      <c r="I110" s="7"/>
      <c r="J110" s="7"/>
      <c r="K110" s="7"/>
      <c r="L110" s="7"/>
      <c r="M110" s="7"/>
      <c r="N110" s="7"/>
      <c r="O110" s="7"/>
      <c r="P110" s="7"/>
    </row>
    <row r="111" spans="2:16">
      <c r="B111" s="7"/>
      <c r="C111" s="7"/>
      <c r="D111" s="7"/>
      <c r="E111" s="7"/>
      <c r="F111" s="7"/>
      <c r="G111" s="7"/>
      <c r="H111" s="7"/>
      <c r="I111" s="7"/>
      <c r="J111" s="7"/>
      <c r="K111" s="7"/>
      <c r="L111" s="7"/>
      <c r="M111" s="7"/>
      <c r="N111" s="7"/>
      <c r="O111" s="7"/>
      <c r="P111" s="7"/>
    </row>
    <row r="112" spans="2:16">
      <c r="B112" s="7"/>
      <c r="C112" s="7"/>
      <c r="D112" s="7"/>
      <c r="E112" s="7"/>
      <c r="F112" s="7"/>
      <c r="G112" s="7"/>
      <c r="H112" s="7"/>
      <c r="I112" s="7"/>
      <c r="J112" s="7"/>
      <c r="K112" s="7"/>
      <c r="L112" s="7"/>
      <c r="M112" s="7"/>
      <c r="N112" s="7"/>
      <c r="O112" s="7"/>
      <c r="P112" s="7"/>
    </row>
    <row r="113" spans="2:16">
      <c r="B113" s="7"/>
      <c r="C113" s="7"/>
      <c r="D113" s="7"/>
      <c r="E113" s="7"/>
      <c r="F113" s="7"/>
      <c r="G113" s="7"/>
      <c r="H113" s="7"/>
      <c r="I113" s="7"/>
      <c r="J113" s="7"/>
      <c r="K113" s="7"/>
      <c r="L113" s="7"/>
      <c r="M113" s="7"/>
      <c r="N113" s="7"/>
      <c r="O113" s="7"/>
      <c r="P113" s="7"/>
    </row>
    <row r="114" spans="2:16">
      <c r="B114" s="7"/>
      <c r="C114" s="7"/>
      <c r="D114" s="7"/>
      <c r="E114" s="7"/>
      <c r="F114" s="7"/>
      <c r="G114" s="7"/>
      <c r="H114" s="7"/>
      <c r="I114" s="7"/>
      <c r="J114" s="7"/>
      <c r="K114" s="7"/>
      <c r="L114" s="7"/>
      <c r="M114" s="7"/>
      <c r="N114" s="7"/>
      <c r="O114" s="7"/>
      <c r="P114" s="7"/>
    </row>
    <row r="115" spans="2:16">
      <c r="B115" s="7"/>
      <c r="C115" s="7"/>
      <c r="D115" s="7"/>
      <c r="E115" s="7"/>
      <c r="F115" s="7"/>
      <c r="G115" s="7"/>
      <c r="H115" s="7"/>
      <c r="I115" s="7"/>
      <c r="J115" s="7"/>
      <c r="K115" s="7"/>
      <c r="L115" s="7"/>
      <c r="M115" s="7"/>
      <c r="N115" s="7"/>
      <c r="O115" s="7"/>
      <c r="P115" s="7"/>
    </row>
    <row r="116" spans="2:16">
      <c r="B116" s="7"/>
      <c r="C116" s="7"/>
      <c r="D116" s="7"/>
      <c r="E116" s="7"/>
      <c r="F116" s="7"/>
      <c r="G116" s="7"/>
      <c r="H116" s="7"/>
      <c r="I116" s="7"/>
      <c r="J116" s="7"/>
      <c r="K116" s="7"/>
      <c r="L116" s="7"/>
      <c r="M116" s="7"/>
      <c r="N116" s="7"/>
      <c r="O116" s="7"/>
      <c r="P116" s="7"/>
    </row>
    <row r="117" spans="2:16">
      <c r="B117" s="7"/>
      <c r="C117" s="7"/>
      <c r="D117" s="7"/>
      <c r="E117" s="7"/>
      <c r="F117" s="7"/>
      <c r="G117" s="7"/>
      <c r="H117" s="7"/>
      <c r="I117" s="7"/>
      <c r="J117" s="7"/>
      <c r="K117" s="7"/>
      <c r="L117" s="7"/>
      <c r="M117" s="7"/>
      <c r="N117" s="7"/>
      <c r="O117" s="7"/>
      <c r="P117" s="7"/>
    </row>
    <row r="118" spans="2:16">
      <c r="B118" s="7"/>
      <c r="C118" s="7"/>
      <c r="D118" s="7"/>
      <c r="E118" s="7"/>
      <c r="F118" s="7"/>
      <c r="G118" s="7"/>
      <c r="H118" s="7"/>
      <c r="I118" s="7"/>
      <c r="J118" s="7"/>
      <c r="K118" s="7"/>
      <c r="L118" s="7"/>
      <c r="M118" s="7"/>
      <c r="N118" s="7"/>
      <c r="O118" s="7"/>
      <c r="P118" s="7"/>
    </row>
    <row r="119" spans="2:16">
      <c r="B119" s="7"/>
      <c r="C119" s="7"/>
      <c r="D119" s="7"/>
      <c r="E119" s="7"/>
      <c r="F119" s="7"/>
      <c r="G119" s="7"/>
      <c r="H119" s="7"/>
      <c r="I119" s="7"/>
      <c r="J119" s="7"/>
      <c r="K119" s="7"/>
      <c r="L119" s="7"/>
      <c r="M119" s="7"/>
      <c r="N119" s="7"/>
      <c r="O119" s="7"/>
      <c r="P119" s="7"/>
    </row>
    <row r="120" spans="2:16">
      <c r="B120" s="7"/>
      <c r="C120" s="7"/>
      <c r="D120" s="7"/>
      <c r="E120" s="7"/>
      <c r="F120" s="7"/>
      <c r="G120" s="7"/>
      <c r="H120" s="7"/>
      <c r="I120" s="7"/>
      <c r="J120" s="7"/>
      <c r="K120" s="7"/>
      <c r="L120" s="7"/>
      <c r="M120" s="7"/>
      <c r="N120" s="7"/>
      <c r="O120" s="7"/>
      <c r="P120" s="7"/>
    </row>
    <row r="121" spans="2:16">
      <c r="B121" s="7"/>
      <c r="C121" s="7"/>
      <c r="D121" s="7"/>
      <c r="E121" s="7"/>
      <c r="F121" s="7"/>
      <c r="G121" s="7"/>
      <c r="H121" s="7"/>
      <c r="I121" s="7"/>
      <c r="J121" s="7"/>
      <c r="K121" s="7"/>
      <c r="L121" s="7"/>
      <c r="M121" s="7"/>
      <c r="N121" s="7"/>
      <c r="O121" s="7"/>
      <c r="P121" s="7"/>
    </row>
    <row r="122" spans="2:16">
      <c r="B122" s="7"/>
      <c r="C122" s="7"/>
      <c r="D122" s="7"/>
      <c r="E122" s="7"/>
      <c r="F122" s="7"/>
      <c r="G122" s="7"/>
      <c r="H122" s="7"/>
      <c r="I122" s="7"/>
      <c r="J122" s="7"/>
      <c r="K122" s="7"/>
      <c r="L122" s="7"/>
      <c r="M122" s="7"/>
      <c r="N122" s="7"/>
      <c r="O122" s="7"/>
      <c r="P122" s="7"/>
    </row>
    <row r="123" spans="2:16">
      <c r="B123" s="7"/>
      <c r="C123" s="7"/>
      <c r="D123" s="7"/>
      <c r="E123" s="7"/>
      <c r="F123" s="7"/>
      <c r="G123" s="7"/>
      <c r="H123" s="7"/>
      <c r="I123" s="7"/>
      <c r="J123" s="7"/>
      <c r="K123" s="7"/>
      <c r="L123" s="7"/>
      <c r="M123" s="7"/>
      <c r="N123" s="7"/>
      <c r="O123" s="7"/>
      <c r="P123" s="7"/>
    </row>
    <row r="124" spans="2:16">
      <c r="B124" s="7"/>
      <c r="C124" s="7"/>
      <c r="D124" s="7"/>
      <c r="E124" s="7"/>
      <c r="F124" s="7"/>
      <c r="G124" s="7"/>
      <c r="H124" s="7"/>
      <c r="I124" s="7"/>
      <c r="J124" s="7"/>
      <c r="K124" s="7"/>
      <c r="L124" s="7"/>
      <c r="M124" s="7"/>
      <c r="N124" s="7"/>
      <c r="O124" s="7"/>
      <c r="P124" s="7"/>
    </row>
    <row r="125" spans="2:16">
      <c r="B125" s="7"/>
      <c r="C125" s="7"/>
      <c r="D125" s="7"/>
      <c r="E125" s="7"/>
      <c r="F125" s="7"/>
      <c r="G125" s="7"/>
      <c r="H125" s="7"/>
      <c r="I125" s="7"/>
      <c r="J125" s="7"/>
      <c r="K125" s="7"/>
      <c r="L125" s="7"/>
      <c r="M125" s="7"/>
      <c r="N125" s="7"/>
      <c r="O125" s="7"/>
      <c r="P125" s="7"/>
    </row>
    <row r="126" spans="2:16">
      <c r="B126" s="7"/>
      <c r="C126" s="7"/>
      <c r="D126" s="7"/>
      <c r="E126" s="7"/>
      <c r="F126" s="7"/>
      <c r="G126" s="7"/>
      <c r="H126" s="7"/>
      <c r="I126" s="7"/>
      <c r="J126" s="7"/>
      <c r="K126" s="7"/>
      <c r="L126" s="7"/>
      <c r="M126" s="7"/>
      <c r="N126" s="7"/>
      <c r="O126" s="7"/>
      <c r="P126" s="7"/>
    </row>
    <row r="130" spans="2:16" ht="21">
      <c r="B130" s="10" t="s">
        <v>1371</v>
      </c>
      <c r="D130" s="9" t="s">
        <v>100</v>
      </c>
    </row>
    <row r="133" spans="2:16">
      <c r="B133" s="7"/>
      <c r="C133" s="7"/>
      <c r="D133" s="7"/>
      <c r="E133" s="7"/>
      <c r="F133" s="7"/>
      <c r="G133" s="7"/>
      <c r="H133" s="7"/>
      <c r="I133" s="7"/>
      <c r="J133" s="7"/>
      <c r="K133" s="7"/>
      <c r="L133" s="7"/>
      <c r="M133" s="7"/>
      <c r="N133" s="7"/>
      <c r="O133" s="7"/>
      <c r="P133" s="7"/>
    </row>
    <row r="134" spans="2:16">
      <c r="B134" s="7"/>
      <c r="C134" s="7"/>
      <c r="D134" s="7"/>
      <c r="E134" s="7"/>
      <c r="F134" s="7"/>
      <c r="G134" s="7"/>
      <c r="H134" s="7"/>
      <c r="I134" s="7"/>
      <c r="J134" s="7"/>
      <c r="K134" s="7"/>
      <c r="L134" s="7"/>
      <c r="M134" s="7"/>
      <c r="N134" s="7"/>
      <c r="O134" s="7"/>
      <c r="P134" s="7"/>
    </row>
    <row r="135" spans="2:16">
      <c r="B135" s="7"/>
      <c r="C135" s="7"/>
      <c r="D135" s="7"/>
      <c r="E135" s="7"/>
      <c r="F135" s="7"/>
      <c r="G135" s="7"/>
      <c r="H135" s="7"/>
      <c r="I135" s="7"/>
      <c r="J135" s="7"/>
      <c r="K135" s="7"/>
      <c r="L135" s="7"/>
      <c r="M135" s="7"/>
      <c r="N135" s="7"/>
      <c r="O135" s="7"/>
      <c r="P135" s="7"/>
    </row>
    <row r="136" spans="2:16">
      <c r="B136" s="7"/>
      <c r="C136" s="7"/>
      <c r="D136" s="7"/>
      <c r="E136" s="7"/>
      <c r="F136" s="7"/>
      <c r="G136" s="7"/>
      <c r="H136" s="7"/>
      <c r="I136" s="7"/>
      <c r="J136" s="7"/>
      <c r="K136" s="7"/>
      <c r="L136" s="7"/>
      <c r="M136" s="7"/>
      <c r="N136" s="7"/>
      <c r="O136" s="7"/>
      <c r="P136" s="7"/>
    </row>
    <row r="137" spans="2:16">
      <c r="B137" s="7"/>
      <c r="C137" s="7"/>
      <c r="D137" s="7"/>
      <c r="E137" s="7"/>
      <c r="F137" s="7"/>
      <c r="G137" s="7"/>
      <c r="H137" s="7"/>
      <c r="I137" s="7"/>
      <c r="J137" s="7"/>
      <c r="K137" s="7"/>
      <c r="L137" s="7"/>
      <c r="M137" s="7"/>
      <c r="N137" s="7"/>
      <c r="O137" s="7"/>
      <c r="P137" s="7"/>
    </row>
    <row r="138" spans="2:16">
      <c r="B138" s="7"/>
      <c r="C138" s="7"/>
      <c r="D138" s="7"/>
      <c r="E138" s="7"/>
      <c r="F138" s="7"/>
      <c r="G138" s="7"/>
      <c r="H138" s="7"/>
      <c r="I138" s="7"/>
      <c r="J138" s="7"/>
      <c r="K138" s="7"/>
      <c r="L138" s="7"/>
      <c r="M138" s="7"/>
      <c r="N138" s="7"/>
      <c r="O138" s="7"/>
      <c r="P138" s="7"/>
    </row>
    <row r="139" spans="2:16">
      <c r="B139" s="7"/>
      <c r="C139" s="7"/>
      <c r="D139" s="7"/>
      <c r="E139" s="7"/>
      <c r="F139" s="7"/>
      <c r="G139" s="7"/>
      <c r="H139" s="7"/>
      <c r="I139" s="7"/>
      <c r="J139" s="7"/>
      <c r="K139" s="7"/>
      <c r="L139" s="7"/>
      <c r="M139" s="7"/>
      <c r="N139" s="7"/>
      <c r="O139" s="7"/>
      <c r="P139" s="7"/>
    </row>
    <row r="140" spans="2:16">
      <c r="B140" s="7"/>
      <c r="C140" s="7"/>
      <c r="D140" s="7"/>
      <c r="E140" s="7"/>
      <c r="F140" s="7"/>
      <c r="G140" s="7"/>
      <c r="H140" s="7"/>
      <c r="I140" s="7"/>
      <c r="J140" s="7"/>
      <c r="K140" s="7"/>
      <c r="L140" s="7"/>
      <c r="M140" s="7"/>
      <c r="N140" s="7"/>
      <c r="O140" s="7"/>
      <c r="P140" s="7"/>
    </row>
    <row r="141" spans="2:16">
      <c r="B141" s="7"/>
      <c r="C141" s="7"/>
      <c r="D141" s="7"/>
      <c r="E141" s="7"/>
      <c r="F141" s="7"/>
      <c r="G141" s="7"/>
      <c r="H141" s="7"/>
      <c r="I141" s="7"/>
      <c r="J141" s="7"/>
      <c r="K141" s="7"/>
      <c r="L141" s="7"/>
      <c r="M141" s="7"/>
      <c r="N141" s="7"/>
      <c r="O141" s="7"/>
      <c r="P141" s="7"/>
    </row>
    <row r="142" spans="2:16">
      <c r="B142" s="7"/>
      <c r="C142" s="7"/>
      <c r="D142" s="7"/>
      <c r="E142" s="7"/>
      <c r="F142" s="7"/>
      <c r="G142" s="7"/>
      <c r="H142" s="7"/>
      <c r="I142" s="7"/>
      <c r="J142" s="7"/>
      <c r="K142" s="7"/>
      <c r="L142" s="7"/>
      <c r="M142" s="7"/>
      <c r="N142" s="7"/>
      <c r="O142" s="7"/>
      <c r="P142" s="7"/>
    </row>
    <row r="143" spans="2:16">
      <c r="B143" s="7"/>
      <c r="C143" s="7"/>
      <c r="D143" s="7"/>
      <c r="E143" s="7"/>
      <c r="F143" s="7"/>
      <c r="G143" s="7"/>
      <c r="H143" s="7"/>
      <c r="I143" s="7"/>
      <c r="J143" s="7"/>
      <c r="K143" s="7"/>
      <c r="L143" s="7"/>
      <c r="M143" s="7"/>
      <c r="N143" s="7"/>
      <c r="O143" s="7"/>
      <c r="P143" s="7"/>
    </row>
    <row r="144" spans="2:16">
      <c r="B144" s="7"/>
      <c r="C144" s="7"/>
      <c r="D144" s="7"/>
      <c r="E144" s="7"/>
      <c r="F144" s="7"/>
      <c r="G144" s="7"/>
      <c r="H144" s="7"/>
      <c r="I144" s="7"/>
      <c r="J144" s="7"/>
      <c r="K144" s="7"/>
      <c r="L144" s="7"/>
      <c r="M144" s="7"/>
      <c r="N144" s="7"/>
      <c r="O144" s="7"/>
      <c r="P144" s="7"/>
    </row>
    <row r="145" spans="2:16">
      <c r="B145" s="7"/>
      <c r="C145" s="7"/>
      <c r="D145" s="7"/>
      <c r="E145" s="7"/>
      <c r="F145" s="7"/>
      <c r="G145" s="7"/>
      <c r="H145" s="7"/>
      <c r="I145" s="7"/>
      <c r="J145" s="7"/>
      <c r="K145" s="7"/>
      <c r="L145" s="7"/>
      <c r="M145" s="7"/>
      <c r="N145" s="7"/>
      <c r="O145" s="7"/>
      <c r="P145" s="7"/>
    </row>
    <row r="146" spans="2:16">
      <c r="B146" s="7"/>
      <c r="C146" s="7"/>
      <c r="D146" s="7"/>
      <c r="E146" s="7"/>
      <c r="F146" s="7"/>
      <c r="G146" s="7"/>
      <c r="H146" s="7"/>
      <c r="I146" s="7"/>
      <c r="J146" s="7"/>
      <c r="K146" s="7"/>
      <c r="L146" s="7"/>
      <c r="M146" s="7"/>
      <c r="N146" s="7"/>
      <c r="O146" s="7"/>
      <c r="P146" s="7"/>
    </row>
    <row r="147" spans="2:16">
      <c r="B147" s="7"/>
      <c r="C147" s="7"/>
      <c r="D147" s="7"/>
      <c r="E147" s="7"/>
      <c r="F147" s="7"/>
      <c r="G147" s="7"/>
      <c r="H147" s="7"/>
      <c r="I147" s="7"/>
      <c r="J147" s="7"/>
      <c r="K147" s="7"/>
      <c r="L147" s="7"/>
      <c r="M147" s="7"/>
      <c r="N147" s="7"/>
      <c r="O147" s="7"/>
      <c r="P147" s="7"/>
    </row>
    <row r="148" spans="2:16">
      <c r="B148" s="7"/>
      <c r="C148" s="7"/>
      <c r="D148" s="7"/>
      <c r="E148" s="7"/>
      <c r="F148" s="7"/>
      <c r="G148" s="7"/>
      <c r="H148" s="7"/>
      <c r="I148" s="7"/>
      <c r="J148" s="7"/>
      <c r="K148" s="7"/>
      <c r="L148" s="7"/>
      <c r="M148" s="7"/>
      <c r="N148" s="7"/>
      <c r="O148" s="7"/>
      <c r="P148" s="7"/>
    </row>
    <row r="149" spans="2:16">
      <c r="B149" s="7"/>
      <c r="C149" s="7"/>
      <c r="D149" s="7"/>
      <c r="E149" s="7"/>
      <c r="F149" s="7"/>
      <c r="G149" s="7"/>
      <c r="H149" s="7"/>
      <c r="I149" s="7"/>
      <c r="J149" s="7"/>
      <c r="K149" s="7"/>
      <c r="L149" s="7"/>
      <c r="M149" s="7"/>
      <c r="N149" s="7"/>
      <c r="O149" s="7"/>
      <c r="P149" s="7"/>
    </row>
    <row r="150" spans="2:16">
      <c r="B150" s="7"/>
      <c r="C150" s="7"/>
      <c r="D150" s="7"/>
      <c r="E150" s="7"/>
      <c r="F150" s="7"/>
      <c r="G150" s="7"/>
      <c r="H150" s="7"/>
      <c r="I150" s="7"/>
      <c r="J150" s="7"/>
      <c r="K150" s="7"/>
      <c r="L150" s="7"/>
      <c r="M150" s="7"/>
      <c r="N150" s="7"/>
      <c r="O150" s="7"/>
      <c r="P150" s="7"/>
    </row>
    <row r="151" spans="2:16">
      <c r="B151" s="7"/>
      <c r="C151" s="7"/>
      <c r="D151" s="7"/>
      <c r="E151" s="7"/>
      <c r="F151" s="7"/>
      <c r="G151" s="7"/>
      <c r="H151" s="7"/>
      <c r="I151" s="7"/>
      <c r="J151" s="7"/>
      <c r="K151" s="7"/>
      <c r="L151" s="7"/>
      <c r="M151" s="7"/>
      <c r="N151" s="7"/>
      <c r="O151" s="7"/>
      <c r="P151" s="7"/>
    </row>
    <row r="152" spans="2:16">
      <c r="B152" s="7"/>
      <c r="C152" s="7"/>
      <c r="D152" s="7"/>
      <c r="E152" s="7"/>
      <c r="F152" s="7"/>
      <c r="G152" s="7"/>
      <c r="H152" s="7"/>
      <c r="I152" s="7"/>
      <c r="J152" s="7"/>
      <c r="K152" s="7"/>
      <c r="L152" s="7"/>
      <c r="M152" s="7"/>
      <c r="N152" s="7"/>
      <c r="O152" s="7"/>
      <c r="P152" s="7"/>
    </row>
    <row r="153" spans="2:16">
      <c r="B153" s="7"/>
      <c r="C153" s="7"/>
      <c r="D153" s="7"/>
      <c r="E153" s="7"/>
      <c r="F153" s="7"/>
      <c r="G153" s="7"/>
      <c r="H153" s="7"/>
      <c r="I153" s="7"/>
      <c r="J153" s="7"/>
      <c r="K153" s="7"/>
      <c r="L153" s="7"/>
      <c r="M153" s="7"/>
      <c r="N153" s="7"/>
      <c r="O153" s="7"/>
      <c r="P153" s="7"/>
    </row>
    <row r="154" spans="2:16">
      <c r="B154" s="7"/>
      <c r="C154" s="7"/>
      <c r="D154" s="7"/>
      <c r="E154" s="7"/>
      <c r="F154" s="7"/>
      <c r="G154" s="7"/>
      <c r="H154" s="7"/>
      <c r="I154" s="7"/>
      <c r="J154" s="7"/>
      <c r="K154" s="7"/>
      <c r="L154" s="7"/>
      <c r="M154" s="7"/>
      <c r="N154" s="7"/>
      <c r="O154" s="7"/>
      <c r="P154" s="7"/>
    </row>
    <row r="155" spans="2:16">
      <c r="B155" s="7"/>
      <c r="C155" s="7"/>
      <c r="D155" s="7"/>
      <c r="E155" s="7"/>
      <c r="F155" s="7"/>
      <c r="G155" s="7"/>
      <c r="H155" s="7"/>
      <c r="I155" s="7"/>
      <c r="J155" s="7"/>
      <c r="K155" s="7"/>
      <c r="L155" s="7"/>
      <c r="M155" s="7"/>
      <c r="N155" s="7"/>
      <c r="O155" s="7"/>
      <c r="P155" s="7"/>
    </row>
    <row r="156" spans="2:16">
      <c r="B156" s="7"/>
      <c r="C156" s="7"/>
      <c r="D156" s="7"/>
      <c r="E156" s="7"/>
      <c r="F156" s="7"/>
      <c r="G156" s="7"/>
      <c r="H156" s="7"/>
      <c r="I156" s="7"/>
      <c r="J156" s="7"/>
      <c r="K156" s="7"/>
      <c r="L156" s="7"/>
      <c r="M156" s="7"/>
      <c r="N156" s="7"/>
      <c r="O156" s="7"/>
      <c r="P156" s="7"/>
    </row>
    <row r="157" spans="2:16">
      <c r="B157" s="7"/>
      <c r="C157" s="7"/>
      <c r="D157" s="7"/>
      <c r="E157" s="7"/>
      <c r="F157" s="7"/>
      <c r="G157" s="7"/>
      <c r="H157" s="7"/>
      <c r="I157" s="7"/>
      <c r="J157" s="7"/>
      <c r="K157" s="7"/>
      <c r="L157" s="7"/>
      <c r="M157" s="7"/>
      <c r="N157" s="7"/>
      <c r="O157" s="7"/>
      <c r="P157" s="7"/>
    </row>
    <row r="158" spans="2:16">
      <c r="B158" s="7"/>
      <c r="C158" s="7"/>
      <c r="D158" s="7"/>
      <c r="E158" s="7"/>
      <c r="F158" s="7"/>
      <c r="G158" s="7"/>
      <c r="H158" s="7"/>
      <c r="I158" s="7"/>
      <c r="J158" s="7"/>
      <c r="K158" s="7"/>
      <c r="L158" s="7"/>
      <c r="M158" s="7"/>
      <c r="N158" s="7"/>
      <c r="O158" s="7"/>
      <c r="P158" s="7"/>
    </row>
    <row r="159" spans="2:16">
      <c r="B159" s="7"/>
      <c r="C159" s="7"/>
      <c r="D159" s="7"/>
      <c r="E159" s="7"/>
      <c r="F159" s="7"/>
      <c r="G159" s="7"/>
      <c r="H159" s="7"/>
      <c r="I159" s="7"/>
      <c r="J159" s="7"/>
      <c r="K159" s="7"/>
      <c r="L159" s="7"/>
      <c r="M159" s="7"/>
      <c r="N159" s="7"/>
      <c r="O159" s="7"/>
      <c r="P159" s="7"/>
    </row>
    <row r="160" spans="2:16">
      <c r="B160" s="7"/>
      <c r="C160" s="7"/>
      <c r="D160" s="7"/>
      <c r="E160" s="7"/>
      <c r="F160" s="7"/>
      <c r="G160" s="7"/>
      <c r="H160" s="7"/>
      <c r="I160" s="7"/>
      <c r="J160" s="7"/>
      <c r="K160" s="7"/>
      <c r="L160" s="7"/>
      <c r="M160" s="7"/>
      <c r="N160" s="7"/>
      <c r="O160" s="7"/>
      <c r="P160" s="7"/>
    </row>
    <row r="162" spans="2:16" ht="21">
      <c r="B162" s="10" t="s">
        <v>1372</v>
      </c>
      <c r="D162" s="9" t="s">
        <v>1373</v>
      </c>
    </row>
    <row r="165" spans="2:16">
      <c r="B165" s="7"/>
      <c r="C165" s="7"/>
      <c r="D165" s="7"/>
      <c r="E165" s="7"/>
      <c r="F165" s="7"/>
      <c r="G165" s="7"/>
      <c r="H165" s="7"/>
      <c r="I165" s="7"/>
      <c r="J165" s="7"/>
      <c r="K165" s="7"/>
      <c r="L165" s="7"/>
      <c r="M165" s="7"/>
      <c r="N165" s="7"/>
      <c r="O165" s="7"/>
      <c r="P165" s="7"/>
    </row>
    <row r="166" spans="2:16">
      <c r="B166" s="7"/>
      <c r="C166" s="7"/>
      <c r="D166" s="7"/>
      <c r="E166" s="7"/>
      <c r="F166" s="7"/>
      <c r="G166" s="7"/>
      <c r="H166" s="7"/>
      <c r="I166" s="7"/>
      <c r="J166" s="7"/>
      <c r="K166" s="7"/>
      <c r="L166" s="7"/>
      <c r="M166" s="7"/>
      <c r="N166" s="7"/>
      <c r="O166" s="7"/>
      <c r="P166" s="7"/>
    </row>
    <row r="167" spans="2:16">
      <c r="B167" s="7"/>
      <c r="C167" s="7"/>
      <c r="D167" s="7"/>
      <c r="E167" s="7"/>
      <c r="F167" s="7"/>
      <c r="G167" s="7"/>
      <c r="H167" s="7"/>
      <c r="I167" s="7"/>
      <c r="J167" s="7"/>
      <c r="K167" s="7"/>
      <c r="L167" s="7"/>
      <c r="M167" s="7"/>
      <c r="N167" s="7"/>
      <c r="O167" s="7"/>
      <c r="P167" s="7"/>
    </row>
    <row r="168" spans="2:16">
      <c r="B168" s="7"/>
      <c r="C168" s="7"/>
      <c r="D168" s="7"/>
      <c r="E168" s="7"/>
      <c r="F168" s="7"/>
      <c r="G168" s="7"/>
      <c r="H168" s="7"/>
      <c r="I168" s="7"/>
      <c r="J168" s="7"/>
      <c r="K168" s="7"/>
      <c r="L168" s="7"/>
      <c r="M168" s="7"/>
      <c r="N168" s="7"/>
      <c r="O168" s="7"/>
      <c r="P168" s="7"/>
    </row>
    <row r="169" spans="2:16">
      <c r="B169" s="7"/>
      <c r="C169" s="7"/>
      <c r="D169" s="7"/>
      <c r="E169" s="7"/>
      <c r="F169" s="7"/>
      <c r="G169" s="7"/>
      <c r="H169" s="7"/>
      <c r="I169" s="7"/>
      <c r="J169" s="7"/>
      <c r="K169" s="7"/>
      <c r="L169" s="7"/>
      <c r="M169" s="7"/>
      <c r="N169" s="7"/>
      <c r="O169" s="7"/>
      <c r="P169" s="7"/>
    </row>
    <row r="170" spans="2:16">
      <c r="B170" s="7"/>
      <c r="C170" s="7"/>
      <c r="D170" s="7"/>
      <c r="E170" s="7"/>
      <c r="F170" s="7"/>
      <c r="G170" s="7"/>
      <c r="H170" s="7"/>
      <c r="I170" s="7"/>
      <c r="J170" s="7"/>
      <c r="K170" s="7"/>
      <c r="L170" s="7"/>
      <c r="M170" s="7"/>
      <c r="N170" s="7"/>
      <c r="O170" s="7"/>
      <c r="P170" s="7"/>
    </row>
    <row r="171" spans="2:16">
      <c r="B171" s="7"/>
      <c r="C171" s="7"/>
      <c r="D171" s="7"/>
      <c r="E171" s="7"/>
      <c r="F171" s="7"/>
      <c r="G171" s="7"/>
      <c r="H171" s="7"/>
      <c r="I171" s="7"/>
      <c r="J171" s="7"/>
      <c r="K171" s="7"/>
      <c r="L171" s="7"/>
      <c r="M171" s="7"/>
      <c r="N171" s="7"/>
      <c r="O171" s="7"/>
      <c r="P171" s="7"/>
    </row>
    <row r="172" spans="2:16">
      <c r="B172" s="7"/>
      <c r="C172" s="7"/>
      <c r="D172" s="7"/>
      <c r="E172" s="7"/>
      <c r="F172" s="7"/>
      <c r="G172" s="7"/>
      <c r="H172" s="7"/>
      <c r="I172" s="7"/>
      <c r="J172" s="7"/>
      <c r="K172" s="7"/>
      <c r="L172" s="7"/>
      <c r="M172" s="7"/>
      <c r="N172" s="7"/>
      <c r="O172" s="7"/>
      <c r="P172" s="7"/>
    </row>
    <row r="173" spans="2:16">
      <c r="B173" s="7"/>
      <c r="C173" s="7"/>
      <c r="D173" s="7"/>
      <c r="E173" s="7"/>
      <c r="F173" s="7"/>
      <c r="G173" s="7"/>
      <c r="H173" s="7"/>
      <c r="I173" s="7"/>
      <c r="J173" s="7"/>
      <c r="K173" s="7"/>
      <c r="L173" s="7"/>
      <c r="M173" s="7"/>
      <c r="N173" s="7"/>
      <c r="O173" s="7"/>
      <c r="P173" s="7"/>
    </row>
    <row r="174" spans="2:16">
      <c r="B174" s="7"/>
      <c r="C174" s="7"/>
      <c r="D174" s="7"/>
      <c r="E174" s="7"/>
      <c r="F174" s="7"/>
      <c r="G174" s="7"/>
      <c r="H174" s="7"/>
      <c r="I174" s="7"/>
      <c r="J174" s="7"/>
      <c r="K174" s="7"/>
      <c r="L174" s="7"/>
      <c r="M174" s="7"/>
      <c r="N174" s="7"/>
      <c r="O174" s="7"/>
      <c r="P174" s="7"/>
    </row>
    <row r="175" spans="2:16">
      <c r="B175" s="7"/>
      <c r="C175" s="7"/>
      <c r="D175" s="7"/>
      <c r="E175" s="7"/>
      <c r="F175" s="7"/>
      <c r="G175" s="7"/>
      <c r="H175" s="7"/>
      <c r="I175" s="7"/>
      <c r="J175" s="7"/>
      <c r="K175" s="7"/>
      <c r="L175" s="7"/>
      <c r="M175" s="7"/>
      <c r="N175" s="7"/>
      <c r="O175" s="7"/>
      <c r="P175" s="7"/>
    </row>
    <row r="176" spans="2:16">
      <c r="B176" s="7"/>
      <c r="C176" s="7"/>
      <c r="D176" s="7"/>
      <c r="E176" s="7"/>
      <c r="F176" s="7"/>
      <c r="G176" s="7"/>
      <c r="H176" s="7"/>
      <c r="I176" s="7"/>
      <c r="J176" s="7"/>
      <c r="K176" s="7"/>
      <c r="L176" s="7"/>
      <c r="M176" s="7"/>
      <c r="N176" s="7"/>
      <c r="O176" s="7"/>
      <c r="P176" s="7"/>
    </row>
    <row r="177" spans="2:16">
      <c r="B177" s="7"/>
      <c r="C177" s="7"/>
      <c r="D177" s="7"/>
      <c r="E177" s="7"/>
      <c r="F177" s="7"/>
      <c r="G177" s="7"/>
      <c r="H177" s="7"/>
      <c r="I177" s="7"/>
      <c r="J177" s="7"/>
      <c r="K177" s="7"/>
      <c r="L177" s="7"/>
      <c r="M177" s="7"/>
      <c r="N177" s="7"/>
      <c r="O177" s="7"/>
      <c r="P177" s="7"/>
    </row>
    <row r="178" spans="2:16">
      <c r="B178" s="7"/>
      <c r="C178" s="7"/>
      <c r="D178" s="7"/>
      <c r="E178" s="7"/>
      <c r="F178" s="7"/>
      <c r="G178" s="7"/>
      <c r="H178" s="7"/>
      <c r="I178" s="7"/>
      <c r="J178" s="7"/>
      <c r="K178" s="7"/>
      <c r="L178" s="7"/>
      <c r="M178" s="7"/>
      <c r="N178" s="7"/>
      <c r="O178" s="7"/>
      <c r="P178" s="7"/>
    </row>
    <row r="179" spans="2:16">
      <c r="B179" s="7"/>
      <c r="C179" s="7"/>
      <c r="D179" s="7"/>
      <c r="E179" s="7"/>
      <c r="F179" s="7"/>
      <c r="G179" s="7"/>
      <c r="H179" s="7"/>
      <c r="I179" s="7"/>
      <c r="J179" s="7"/>
      <c r="K179" s="7"/>
      <c r="L179" s="7"/>
      <c r="M179" s="7"/>
      <c r="N179" s="7"/>
      <c r="O179" s="7"/>
      <c r="P179" s="7"/>
    </row>
    <row r="180" spans="2:16">
      <c r="B180" s="7"/>
      <c r="C180" s="7"/>
      <c r="D180" s="7"/>
      <c r="E180" s="7"/>
      <c r="F180" s="7"/>
      <c r="G180" s="7"/>
      <c r="H180" s="7"/>
      <c r="I180" s="7"/>
      <c r="J180" s="7"/>
      <c r="K180" s="7"/>
      <c r="L180" s="7"/>
      <c r="M180" s="7"/>
      <c r="N180" s="7"/>
      <c r="O180" s="7"/>
      <c r="P180" s="7"/>
    </row>
    <row r="181" spans="2:16">
      <c r="B181" s="7"/>
      <c r="C181" s="7"/>
      <c r="D181" s="7"/>
      <c r="E181" s="7"/>
      <c r="F181" s="7"/>
      <c r="G181" s="7"/>
      <c r="H181" s="7"/>
      <c r="I181" s="7"/>
      <c r="J181" s="7"/>
      <c r="K181" s="7"/>
      <c r="L181" s="7"/>
      <c r="M181" s="7"/>
      <c r="N181" s="7"/>
      <c r="O181" s="7"/>
      <c r="P181" s="7"/>
    </row>
    <row r="182" spans="2:16">
      <c r="B182" s="7"/>
      <c r="C182" s="7"/>
      <c r="D182" s="7"/>
      <c r="E182" s="7"/>
      <c r="F182" s="7"/>
      <c r="G182" s="7"/>
      <c r="H182" s="7"/>
      <c r="I182" s="7"/>
      <c r="J182" s="7"/>
      <c r="K182" s="7"/>
      <c r="L182" s="7"/>
      <c r="M182" s="7"/>
      <c r="N182" s="7"/>
      <c r="O182" s="7"/>
      <c r="P182" s="7"/>
    </row>
    <row r="183" spans="2:16">
      <c r="B183" s="7"/>
      <c r="C183" s="7"/>
      <c r="D183" s="7"/>
      <c r="E183" s="7"/>
      <c r="F183" s="7"/>
      <c r="G183" s="7"/>
      <c r="H183" s="7"/>
      <c r="I183" s="7"/>
      <c r="J183" s="7"/>
      <c r="K183" s="7"/>
      <c r="L183" s="7"/>
      <c r="M183" s="7"/>
      <c r="N183" s="7"/>
      <c r="O183" s="7"/>
      <c r="P183" s="7"/>
    </row>
    <row r="184" spans="2:16">
      <c r="B184" s="7"/>
      <c r="C184" s="7"/>
      <c r="D184" s="7"/>
      <c r="E184" s="7"/>
      <c r="F184" s="7"/>
      <c r="G184" s="7"/>
      <c r="H184" s="7"/>
      <c r="I184" s="7"/>
      <c r="J184" s="7"/>
      <c r="K184" s="7"/>
      <c r="L184" s="7"/>
      <c r="M184" s="7"/>
      <c r="N184" s="7"/>
      <c r="O184" s="7"/>
      <c r="P184" s="7"/>
    </row>
    <row r="185" spans="2:16">
      <c r="B185" s="7"/>
      <c r="C185" s="7"/>
      <c r="D185" s="7"/>
      <c r="E185" s="7"/>
      <c r="F185" s="7"/>
      <c r="G185" s="7"/>
      <c r="H185" s="7"/>
      <c r="I185" s="7"/>
      <c r="J185" s="7"/>
      <c r="K185" s="7"/>
      <c r="L185" s="7"/>
      <c r="M185" s="7"/>
      <c r="N185" s="7"/>
      <c r="O185" s="7"/>
      <c r="P185" s="7"/>
    </row>
    <row r="186" spans="2:16">
      <c r="B186" s="7"/>
      <c r="C186" s="7"/>
      <c r="D186" s="7"/>
      <c r="E186" s="7"/>
      <c r="F186" s="7"/>
      <c r="G186" s="7"/>
      <c r="H186" s="7"/>
      <c r="I186" s="7"/>
      <c r="J186" s="7"/>
      <c r="K186" s="7"/>
      <c r="L186" s="7"/>
      <c r="M186" s="7"/>
      <c r="N186" s="7"/>
      <c r="O186" s="7"/>
      <c r="P186" s="7"/>
    </row>
    <row r="187" spans="2:16">
      <c r="B187" s="7"/>
      <c r="C187" s="7"/>
      <c r="D187" s="7"/>
      <c r="E187" s="7"/>
      <c r="F187" s="7"/>
      <c r="G187" s="7"/>
      <c r="H187" s="7"/>
      <c r="I187" s="7"/>
      <c r="J187" s="7"/>
      <c r="K187" s="7"/>
      <c r="L187" s="7"/>
      <c r="M187" s="7"/>
      <c r="N187" s="7"/>
      <c r="O187" s="7"/>
      <c r="P187" s="7"/>
    </row>
    <row r="188" spans="2:16">
      <c r="B188" s="7"/>
      <c r="C188" s="7"/>
      <c r="D188" s="7"/>
      <c r="E188" s="7"/>
      <c r="F188" s="7"/>
      <c r="G188" s="7"/>
      <c r="H188" s="7"/>
      <c r="I188" s="7"/>
      <c r="J188" s="7"/>
      <c r="K188" s="7"/>
      <c r="L188" s="7"/>
      <c r="M188" s="7"/>
      <c r="N188" s="7"/>
      <c r="O188" s="7"/>
      <c r="P188" s="7"/>
    </row>
    <row r="189" spans="2:16">
      <c r="B189" s="7"/>
      <c r="C189" s="7"/>
      <c r="D189" s="7"/>
      <c r="E189" s="7"/>
      <c r="F189" s="7"/>
      <c r="G189" s="7"/>
      <c r="H189" s="7"/>
      <c r="I189" s="7"/>
      <c r="J189" s="7"/>
      <c r="K189" s="7"/>
      <c r="L189" s="7"/>
      <c r="M189" s="7"/>
      <c r="N189" s="7"/>
      <c r="O189" s="7"/>
      <c r="P189" s="7"/>
    </row>
    <row r="190" spans="2:16">
      <c r="B190" s="7"/>
      <c r="C190" s="7"/>
      <c r="D190" s="7"/>
      <c r="E190" s="7"/>
      <c r="F190" s="7"/>
      <c r="G190" s="7"/>
      <c r="H190" s="7"/>
      <c r="I190" s="7"/>
      <c r="J190" s="7"/>
      <c r="K190" s="7"/>
      <c r="L190" s="7"/>
      <c r="M190" s="7"/>
      <c r="N190" s="7"/>
      <c r="O190" s="7"/>
      <c r="P190" s="7"/>
    </row>
    <row r="191" spans="2:16">
      <c r="B191" s="7"/>
      <c r="C191" s="7"/>
      <c r="D191" s="7"/>
      <c r="E191" s="7"/>
      <c r="F191" s="7"/>
      <c r="G191" s="7"/>
      <c r="H191" s="7"/>
      <c r="I191" s="7"/>
      <c r="J191" s="7"/>
      <c r="K191" s="7"/>
      <c r="L191" s="7"/>
      <c r="M191" s="7"/>
      <c r="N191" s="7"/>
      <c r="O191" s="7"/>
      <c r="P191" s="7"/>
    </row>
    <row r="192" spans="2:16">
      <c r="B192" s="7"/>
      <c r="C192" s="7"/>
      <c r="D192" s="7"/>
      <c r="E192" s="7"/>
      <c r="F192" s="7"/>
      <c r="G192" s="7"/>
      <c r="H192" s="7"/>
      <c r="I192" s="7"/>
      <c r="J192" s="7"/>
      <c r="K192" s="7"/>
      <c r="L192" s="7"/>
      <c r="M192" s="7"/>
      <c r="N192" s="7"/>
      <c r="O192" s="7"/>
      <c r="P192" s="7"/>
    </row>
    <row r="193" spans="2:16">
      <c r="B193" s="7"/>
      <c r="C193" s="7"/>
      <c r="D193" s="7"/>
      <c r="E193" s="7"/>
      <c r="F193" s="7"/>
      <c r="G193" s="7"/>
      <c r="H193" s="7"/>
      <c r="I193" s="7"/>
      <c r="J193" s="7"/>
      <c r="K193" s="7"/>
      <c r="L193" s="7"/>
      <c r="M193" s="7"/>
      <c r="N193" s="7"/>
      <c r="O193" s="7"/>
      <c r="P193" s="7"/>
    </row>
    <row r="197" spans="2:16" ht="21">
      <c r="B197" s="10" t="s">
        <v>1374</v>
      </c>
      <c r="D197" s="9" t="s">
        <v>113</v>
      </c>
    </row>
    <row r="200" spans="2:16">
      <c r="B200" s="7"/>
      <c r="C200" s="7"/>
      <c r="D200" s="7"/>
      <c r="E200" s="7"/>
      <c r="F200" s="7"/>
      <c r="G200" s="7"/>
      <c r="H200" s="7"/>
      <c r="I200" s="7"/>
      <c r="J200" s="7"/>
      <c r="K200" s="7"/>
      <c r="L200" s="7"/>
      <c r="M200" s="7"/>
      <c r="N200" s="7"/>
      <c r="O200" s="7"/>
      <c r="P200" s="7"/>
    </row>
    <row r="201" spans="2:16">
      <c r="B201" s="7"/>
      <c r="C201" s="7"/>
      <c r="D201" s="7"/>
      <c r="E201" s="7"/>
      <c r="F201" s="7"/>
      <c r="G201" s="7"/>
      <c r="H201" s="7"/>
      <c r="I201" s="7"/>
      <c r="J201" s="7"/>
      <c r="K201" s="7"/>
      <c r="L201" s="7"/>
      <c r="M201" s="7"/>
      <c r="N201" s="7"/>
      <c r="O201" s="7"/>
      <c r="P201" s="7"/>
    </row>
    <row r="202" spans="2:16">
      <c r="B202" s="7"/>
      <c r="C202" s="7"/>
      <c r="D202" s="7"/>
      <c r="E202" s="7"/>
      <c r="F202" s="7"/>
      <c r="G202" s="7"/>
      <c r="H202" s="7"/>
      <c r="I202" s="7"/>
      <c r="J202" s="7"/>
      <c r="K202" s="7"/>
      <c r="L202" s="7"/>
      <c r="M202" s="7"/>
      <c r="N202" s="7"/>
      <c r="O202" s="7"/>
      <c r="P202" s="7"/>
    </row>
    <row r="203" spans="2:16">
      <c r="B203" s="7"/>
      <c r="C203" s="7"/>
      <c r="D203" s="7"/>
      <c r="E203" s="7"/>
      <c r="F203" s="7"/>
      <c r="G203" s="7"/>
      <c r="H203" s="7"/>
      <c r="I203" s="7"/>
      <c r="J203" s="7"/>
      <c r="K203" s="7"/>
      <c r="L203" s="7"/>
      <c r="M203" s="7"/>
      <c r="N203" s="7"/>
      <c r="O203" s="7"/>
      <c r="P203" s="7"/>
    </row>
    <row r="204" spans="2:16">
      <c r="B204" s="7"/>
      <c r="C204" s="7"/>
      <c r="D204" s="7"/>
      <c r="E204" s="7"/>
      <c r="F204" s="7"/>
      <c r="G204" s="7"/>
      <c r="H204" s="7"/>
      <c r="I204" s="7"/>
      <c r="J204" s="7"/>
      <c r="K204" s="7"/>
      <c r="L204" s="7"/>
      <c r="M204" s="7"/>
      <c r="N204" s="7"/>
      <c r="O204" s="7"/>
      <c r="P204" s="7"/>
    </row>
    <row r="205" spans="2:16">
      <c r="B205" s="7"/>
      <c r="C205" s="7"/>
      <c r="D205" s="7"/>
      <c r="E205" s="7"/>
      <c r="F205" s="7"/>
      <c r="G205" s="7"/>
      <c r="H205" s="7"/>
      <c r="I205" s="7"/>
      <c r="J205" s="7"/>
      <c r="K205" s="7"/>
      <c r="L205" s="7"/>
      <c r="M205" s="7"/>
      <c r="N205" s="7"/>
      <c r="O205" s="7"/>
      <c r="P205" s="7"/>
    </row>
    <row r="206" spans="2:16">
      <c r="B206" s="7"/>
      <c r="C206" s="7"/>
      <c r="D206" s="7"/>
      <c r="E206" s="7"/>
      <c r="F206" s="7"/>
      <c r="G206" s="7"/>
      <c r="H206" s="7"/>
      <c r="I206" s="7"/>
      <c r="J206" s="7"/>
      <c r="K206" s="7"/>
      <c r="L206" s="7"/>
      <c r="M206" s="7"/>
      <c r="N206" s="7"/>
      <c r="O206" s="7"/>
      <c r="P206" s="7"/>
    </row>
    <row r="207" spans="2:16">
      <c r="B207" s="7"/>
      <c r="C207" s="7"/>
      <c r="D207" s="7"/>
      <c r="E207" s="7"/>
      <c r="F207" s="7"/>
      <c r="G207" s="7"/>
      <c r="H207" s="7"/>
      <c r="I207" s="7"/>
      <c r="J207" s="7"/>
      <c r="K207" s="7"/>
      <c r="L207" s="7"/>
      <c r="M207" s="7"/>
      <c r="N207" s="7"/>
      <c r="O207" s="7"/>
      <c r="P207" s="7"/>
    </row>
    <row r="208" spans="2:16">
      <c r="B208" s="7"/>
      <c r="C208" s="7"/>
      <c r="D208" s="7"/>
      <c r="E208" s="7"/>
      <c r="F208" s="7"/>
      <c r="G208" s="7"/>
      <c r="H208" s="7"/>
      <c r="I208" s="7"/>
      <c r="J208" s="7"/>
      <c r="K208" s="7"/>
      <c r="L208" s="7"/>
      <c r="M208" s="7"/>
      <c r="N208" s="7"/>
      <c r="O208" s="7"/>
      <c r="P208" s="7"/>
    </row>
    <row r="209" spans="2:16">
      <c r="B209" s="7"/>
      <c r="C209" s="7"/>
      <c r="D209" s="7"/>
      <c r="E209" s="7"/>
      <c r="F209" s="7"/>
      <c r="G209" s="7"/>
      <c r="H209" s="7"/>
      <c r="I209" s="7"/>
      <c r="J209" s="7"/>
      <c r="K209" s="7"/>
      <c r="L209" s="7"/>
      <c r="M209" s="7"/>
      <c r="N209" s="7"/>
      <c r="O209" s="7"/>
      <c r="P209" s="7"/>
    </row>
    <row r="210" spans="2:16">
      <c r="B210" s="7"/>
      <c r="C210" s="7"/>
      <c r="D210" s="7"/>
      <c r="E210" s="7"/>
      <c r="F210" s="7"/>
      <c r="G210" s="7"/>
      <c r="H210" s="7"/>
      <c r="I210" s="7"/>
      <c r="J210" s="7"/>
      <c r="K210" s="7"/>
      <c r="L210" s="7"/>
      <c r="M210" s="7"/>
      <c r="N210" s="7"/>
      <c r="O210" s="7"/>
      <c r="P210" s="7"/>
    </row>
    <row r="211" spans="2:16">
      <c r="B211" s="7"/>
      <c r="C211" s="7"/>
      <c r="D211" s="7"/>
      <c r="E211" s="7"/>
      <c r="F211" s="7"/>
      <c r="G211" s="7"/>
      <c r="H211" s="7"/>
      <c r="I211" s="7"/>
      <c r="J211" s="7"/>
      <c r="K211" s="7"/>
      <c r="L211" s="7"/>
      <c r="M211" s="7"/>
      <c r="N211" s="7"/>
      <c r="O211" s="7"/>
      <c r="P211" s="7"/>
    </row>
    <row r="212" spans="2:16">
      <c r="B212" s="7"/>
      <c r="C212" s="7"/>
      <c r="D212" s="7"/>
      <c r="E212" s="7"/>
      <c r="F212" s="7"/>
      <c r="G212" s="7"/>
      <c r="H212" s="7"/>
      <c r="I212" s="7"/>
      <c r="J212" s="7"/>
      <c r="K212" s="7"/>
      <c r="L212" s="7"/>
      <c r="M212" s="7"/>
      <c r="N212" s="7"/>
      <c r="O212" s="7"/>
      <c r="P212" s="7"/>
    </row>
    <row r="213" spans="2:16">
      <c r="B213" s="7"/>
      <c r="C213" s="7"/>
      <c r="D213" s="7"/>
      <c r="E213" s="7"/>
      <c r="F213" s="7"/>
      <c r="G213" s="7"/>
      <c r="H213" s="7"/>
      <c r="I213" s="7"/>
      <c r="J213" s="7"/>
      <c r="K213" s="7"/>
      <c r="L213" s="7"/>
      <c r="M213" s="7"/>
      <c r="N213" s="7"/>
      <c r="O213" s="7"/>
      <c r="P213" s="7"/>
    </row>
    <row r="214" spans="2:16">
      <c r="B214" s="7"/>
      <c r="C214" s="7"/>
      <c r="D214" s="7"/>
      <c r="E214" s="7"/>
      <c r="F214" s="7"/>
      <c r="G214" s="7"/>
      <c r="H214" s="7"/>
      <c r="I214" s="7"/>
      <c r="J214" s="7"/>
      <c r="K214" s="7"/>
      <c r="L214" s="7"/>
      <c r="M214" s="7"/>
      <c r="N214" s="7"/>
      <c r="O214" s="7"/>
      <c r="P214" s="7"/>
    </row>
    <row r="215" spans="2:16">
      <c r="B215" s="7"/>
      <c r="C215" s="7"/>
      <c r="D215" s="7"/>
      <c r="E215" s="7"/>
      <c r="F215" s="7"/>
      <c r="G215" s="7"/>
      <c r="H215" s="7"/>
      <c r="I215" s="7"/>
      <c r="J215" s="7"/>
      <c r="K215" s="7"/>
      <c r="L215" s="7"/>
      <c r="M215" s="7"/>
      <c r="N215" s="7"/>
      <c r="O215" s="7"/>
      <c r="P215" s="7"/>
    </row>
    <row r="216" spans="2:16">
      <c r="B216" s="7"/>
      <c r="C216" s="7"/>
      <c r="D216" s="7"/>
      <c r="E216" s="7"/>
      <c r="F216" s="7"/>
      <c r="G216" s="7"/>
      <c r="H216" s="7"/>
      <c r="I216" s="7"/>
      <c r="J216" s="7"/>
      <c r="K216" s="7"/>
      <c r="L216" s="7"/>
      <c r="M216" s="7"/>
      <c r="N216" s="7"/>
      <c r="O216" s="7"/>
      <c r="P216" s="7"/>
    </row>
    <row r="217" spans="2:16">
      <c r="B217" s="7"/>
      <c r="C217" s="7"/>
      <c r="D217" s="7"/>
      <c r="E217" s="7"/>
      <c r="F217" s="7"/>
      <c r="G217" s="7"/>
      <c r="H217" s="7"/>
      <c r="I217" s="7"/>
      <c r="J217" s="7"/>
      <c r="K217" s="7"/>
      <c r="L217" s="7"/>
      <c r="M217" s="7"/>
      <c r="N217" s="7"/>
      <c r="O217" s="7"/>
      <c r="P217" s="7"/>
    </row>
    <row r="218" spans="2:16">
      <c r="B218" s="7"/>
      <c r="C218" s="7"/>
      <c r="D218" s="7"/>
      <c r="E218" s="7"/>
      <c r="F218" s="7"/>
      <c r="G218" s="7"/>
      <c r="H218" s="7"/>
      <c r="I218" s="7"/>
      <c r="J218" s="7"/>
      <c r="K218" s="7"/>
      <c r="L218" s="7"/>
      <c r="M218" s="7"/>
      <c r="N218" s="7"/>
      <c r="O218" s="7"/>
      <c r="P218" s="7"/>
    </row>
    <row r="219" spans="2:16">
      <c r="B219" s="7"/>
      <c r="C219" s="7"/>
      <c r="D219" s="7"/>
      <c r="E219" s="7"/>
      <c r="F219" s="7"/>
      <c r="G219" s="7"/>
      <c r="H219" s="7"/>
      <c r="I219" s="7"/>
      <c r="J219" s="7"/>
      <c r="K219" s="7"/>
      <c r="L219" s="7"/>
      <c r="M219" s="7"/>
      <c r="N219" s="7"/>
      <c r="O219" s="7"/>
      <c r="P219" s="7"/>
    </row>
    <row r="220" spans="2:16">
      <c r="B220" s="7"/>
      <c r="C220" s="7"/>
      <c r="D220" s="7"/>
      <c r="E220" s="7"/>
      <c r="F220" s="7"/>
      <c r="G220" s="7"/>
      <c r="H220" s="7"/>
      <c r="I220" s="7"/>
      <c r="J220" s="7"/>
      <c r="K220" s="7"/>
      <c r="L220" s="7"/>
      <c r="M220" s="7"/>
      <c r="N220" s="7"/>
      <c r="O220" s="7"/>
      <c r="P220" s="7"/>
    </row>
    <row r="221" spans="2:16">
      <c r="B221" s="7"/>
      <c r="C221" s="7"/>
      <c r="D221" s="7"/>
      <c r="E221" s="7"/>
      <c r="F221" s="7"/>
      <c r="G221" s="7"/>
      <c r="H221" s="7"/>
      <c r="I221" s="7"/>
      <c r="J221" s="7"/>
      <c r="K221" s="7"/>
      <c r="L221" s="7"/>
      <c r="M221" s="7"/>
      <c r="N221" s="7"/>
      <c r="O221" s="7"/>
      <c r="P221" s="7"/>
    </row>
    <row r="222" spans="2:16">
      <c r="B222" s="7"/>
      <c r="C222" s="7"/>
      <c r="D222" s="7"/>
      <c r="E222" s="7"/>
      <c r="F222" s="7"/>
      <c r="G222" s="7"/>
      <c r="H222" s="7"/>
      <c r="I222" s="7"/>
      <c r="J222" s="7"/>
      <c r="K222" s="7"/>
      <c r="L222" s="7"/>
      <c r="M222" s="7"/>
      <c r="N222" s="7"/>
      <c r="O222" s="7"/>
      <c r="P222" s="7"/>
    </row>
    <row r="223" spans="2:16">
      <c r="B223" s="7"/>
      <c r="C223" s="7"/>
      <c r="D223" s="7"/>
      <c r="E223" s="7"/>
      <c r="F223" s="7"/>
      <c r="G223" s="7"/>
      <c r="H223" s="7"/>
      <c r="I223" s="7"/>
      <c r="J223" s="7"/>
      <c r="K223" s="7"/>
      <c r="L223" s="7"/>
      <c r="M223" s="7"/>
      <c r="N223" s="7"/>
      <c r="O223" s="7"/>
      <c r="P223" s="7"/>
    </row>
    <row r="224" spans="2:16">
      <c r="B224" s="7"/>
      <c r="C224" s="7"/>
      <c r="D224" s="7"/>
      <c r="E224" s="7"/>
      <c r="F224" s="7"/>
      <c r="G224" s="7"/>
      <c r="H224" s="7"/>
      <c r="I224" s="7"/>
      <c r="J224" s="7"/>
      <c r="K224" s="7"/>
      <c r="L224" s="7"/>
      <c r="M224" s="7"/>
      <c r="N224" s="7"/>
      <c r="O224" s="7"/>
      <c r="P224" s="7"/>
    </row>
    <row r="225" spans="2:16">
      <c r="B225" s="7"/>
      <c r="C225" s="7"/>
      <c r="D225" s="7"/>
      <c r="E225" s="7"/>
      <c r="F225" s="7"/>
      <c r="G225" s="7"/>
      <c r="H225" s="7"/>
      <c r="I225" s="7"/>
      <c r="J225" s="7"/>
      <c r="K225" s="7"/>
      <c r="L225" s="7"/>
      <c r="M225" s="7"/>
      <c r="N225" s="7"/>
      <c r="O225" s="7"/>
      <c r="P225" s="7"/>
    </row>
    <row r="226" spans="2:16">
      <c r="B226" s="7"/>
      <c r="C226" s="7"/>
      <c r="D226" s="7"/>
      <c r="E226" s="7"/>
      <c r="F226" s="7"/>
      <c r="G226" s="7"/>
      <c r="H226" s="7"/>
      <c r="I226" s="7"/>
      <c r="J226" s="7"/>
      <c r="K226" s="7"/>
      <c r="L226" s="7"/>
      <c r="M226" s="7"/>
      <c r="N226" s="7"/>
      <c r="O226" s="7"/>
      <c r="P226" s="7"/>
    </row>
    <row r="227" spans="2:16">
      <c r="B227" s="7"/>
      <c r="C227" s="7"/>
      <c r="D227" s="7"/>
      <c r="E227" s="7"/>
      <c r="F227" s="7"/>
      <c r="G227" s="7"/>
      <c r="H227" s="7"/>
      <c r="I227" s="7"/>
      <c r="J227" s="7"/>
      <c r="K227" s="7"/>
      <c r="L227" s="7"/>
      <c r="M227" s="7"/>
      <c r="N227" s="7"/>
      <c r="O227" s="7"/>
      <c r="P227" s="7"/>
    </row>
    <row r="229" spans="2:16" ht="21">
      <c r="B229" s="10" t="s">
        <v>1375</v>
      </c>
      <c r="D229" s="9" t="s">
        <v>1376</v>
      </c>
    </row>
    <row r="232" spans="2:16">
      <c r="B232" s="7"/>
      <c r="C232" s="7"/>
      <c r="D232" s="7"/>
      <c r="E232" s="7"/>
      <c r="F232" s="7"/>
      <c r="G232" s="7"/>
      <c r="H232" s="7"/>
      <c r="I232" s="7"/>
      <c r="J232" s="7"/>
      <c r="K232" s="7"/>
      <c r="L232" s="7"/>
      <c r="M232" s="7"/>
      <c r="N232" s="7"/>
      <c r="O232" s="7"/>
      <c r="P232" s="7"/>
    </row>
    <row r="233" spans="2:16">
      <c r="B233" s="7"/>
      <c r="C233" s="7"/>
      <c r="D233" s="7"/>
      <c r="E233" s="7"/>
      <c r="F233" s="7"/>
      <c r="G233" s="7"/>
      <c r="H233" s="7"/>
      <c r="I233" s="7"/>
      <c r="J233" s="7"/>
      <c r="K233" s="7"/>
      <c r="L233" s="7"/>
      <c r="M233" s="7"/>
      <c r="N233" s="7"/>
      <c r="O233" s="7"/>
      <c r="P233" s="7"/>
    </row>
    <row r="234" spans="2:16">
      <c r="B234" s="7"/>
      <c r="C234" s="7"/>
      <c r="D234" s="7"/>
      <c r="E234" s="7"/>
      <c r="F234" s="7"/>
      <c r="G234" s="7"/>
      <c r="H234" s="7"/>
      <c r="I234" s="7"/>
      <c r="J234" s="7"/>
      <c r="K234" s="7"/>
      <c r="L234" s="7"/>
      <c r="M234" s="7"/>
      <c r="N234" s="7"/>
      <c r="O234" s="7"/>
      <c r="P234" s="7"/>
    </row>
    <row r="235" spans="2:16">
      <c r="B235" s="7"/>
      <c r="C235" s="7"/>
      <c r="D235" s="7"/>
      <c r="E235" s="7"/>
      <c r="F235" s="7"/>
      <c r="G235" s="7"/>
      <c r="H235" s="7"/>
      <c r="I235" s="7"/>
      <c r="J235" s="7"/>
      <c r="K235" s="7"/>
      <c r="L235" s="7"/>
      <c r="M235" s="7"/>
      <c r="N235" s="7"/>
      <c r="O235" s="7"/>
      <c r="P235" s="7"/>
    </row>
    <row r="236" spans="2:16">
      <c r="B236" s="7"/>
      <c r="C236" s="7"/>
      <c r="D236" s="7"/>
      <c r="E236" s="7"/>
      <c r="F236" s="7"/>
      <c r="G236" s="7"/>
      <c r="H236" s="7"/>
      <c r="I236" s="7"/>
      <c r="J236" s="7"/>
      <c r="K236" s="7"/>
      <c r="L236" s="7"/>
      <c r="M236" s="7"/>
      <c r="N236" s="7"/>
      <c r="O236" s="7"/>
      <c r="P236" s="7"/>
    </row>
    <row r="237" spans="2:16">
      <c r="B237" s="7"/>
      <c r="C237" s="7"/>
      <c r="D237" s="7"/>
      <c r="E237" s="7"/>
      <c r="F237" s="7"/>
      <c r="G237" s="7"/>
      <c r="H237" s="7"/>
      <c r="I237" s="7"/>
      <c r="J237" s="7"/>
      <c r="K237" s="7"/>
      <c r="L237" s="7"/>
      <c r="M237" s="7"/>
      <c r="N237" s="7"/>
      <c r="O237" s="7"/>
      <c r="P237" s="7"/>
    </row>
    <row r="238" spans="2:16">
      <c r="B238" s="7"/>
      <c r="C238" s="7"/>
      <c r="D238" s="7"/>
      <c r="E238" s="7"/>
      <c r="F238" s="7"/>
      <c r="G238" s="7"/>
      <c r="H238" s="7"/>
      <c r="I238" s="7"/>
      <c r="J238" s="7"/>
      <c r="K238" s="7"/>
      <c r="L238" s="7"/>
      <c r="M238" s="7"/>
      <c r="N238" s="7"/>
      <c r="O238" s="7"/>
      <c r="P238" s="7"/>
    </row>
    <row r="239" spans="2:16">
      <c r="B239" s="7"/>
      <c r="C239" s="7"/>
      <c r="D239" s="7"/>
      <c r="E239" s="7"/>
      <c r="F239" s="7"/>
      <c r="G239" s="7"/>
      <c r="H239" s="7"/>
      <c r="I239" s="7"/>
      <c r="J239" s="7"/>
      <c r="K239" s="7"/>
      <c r="L239" s="7"/>
      <c r="M239" s="7"/>
      <c r="N239" s="7"/>
      <c r="O239" s="7"/>
      <c r="P239" s="7"/>
    </row>
    <row r="240" spans="2:16">
      <c r="B240" s="7"/>
      <c r="C240" s="7"/>
      <c r="D240" s="7"/>
      <c r="E240" s="7"/>
      <c r="F240" s="7"/>
      <c r="G240" s="7"/>
      <c r="H240" s="7"/>
      <c r="I240" s="7"/>
      <c r="J240" s="7"/>
      <c r="K240" s="7"/>
      <c r="L240" s="7"/>
      <c r="M240" s="7"/>
      <c r="N240" s="7"/>
      <c r="O240" s="7"/>
      <c r="P240" s="7"/>
    </row>
    <row r="241" spans="2:16">
      <c r="B241" s="7"/>
      <c r="C241" s="7"/>
      <c r="D241" s="7"/>
      <c r="E241" s="7"/>
      <c r="F241" s="7"/>
      <c r="G241" s="7"/>
      <c r="H241" s="7"/>
      <c r="I241" s="7"/>
      <c r="J241" s="7"/>
      <c r="K241" s="7"/>
      <c r="L241" s="7"/>
      <c r="M241" s="7"/>
      <c r="N241" s="7"/>
      <c r="O241" s="7"/>
      <c r="P241" s="7"/>
    </row>
    <row r="242" spans="2:16">
      <c r="B242" s="7"/>
      <c r="C242" s="7"/>
      <c r="D242" s="7"/>
      <c r="E242" s="7"/>
      <c r="F242" s="7"/>
      <c r="G242" s="7"/>
      <c r="H242" s="7"/>
      <c r="I242" s="7"/>
      <c r="J242" s="7"/>
      <c r="K242" s="7"/>
      <c r="L242" s="7"/>
      <c r="M242" s="7"/>
      <c r="N242" s="7"/>
      <c r="O242" s="7"/>
      <c r="P242" s="7"/>
    </row>
    <row r="243" spans="2:16">
      <c r="B243" s="7"/>
      <c r="C243" s="7"/>
      <c r="D243" s="7"/>
      <c r="E243" s="7"/>
      <c r="F243" s="7"/>
      <c r="G243" s="7"/>
      <c r="H243" s="7"/>
      <c r="I243" s="7"/>
      <c r="J243" s="7"/>
      <c r="K243" s="7"/>
      <c r="L243" s="7"/>
      <c r="M243" s="7"/>
      <c r="N243" s="7"/>
      <c r="O243" s="7"/>
      <c r="P243" s="7"/>
    </row>
    <row r="244" spans="2:16">
      <c r="B244" s="7"/>
      <c r="C244" s="7"/>
      <c r="D244" s="7"/>
      <c r="E244" s="7"/>
      <c r="F244" s="7"/>
      <c r="G244" s="7"/>
      <c r="H244" s="7"/>
      <c r="I244" s="7"/>
      <c r="J244" s="7"/>
      <c r="K244" s="7"/>
      <c r="L244" s="7"/>
      <c r="M244" s="7"/>
      <c r="N244" s="7"/>
      <c r="O244" s="7"/>
      <c r="P244" s="7"/>
    </row>
    <row r="245" spans="2:16">
      <c r="B245" s="7"/>
      <c r="C245" s="7"/>
      <c r="D245" s="7"/>
      <c r="E245" s="7"/>
      <c r="F245" s="7"/>
      <c r="G245" s="7"/>
      <c r="H245" s="7"/>
      <c r="I245" s="7"/>
      <c r="J245" s="7"/>
      <c r="K245" s="7"/>
      <c r="L245" s="7"/>
      <c r="M245" s="7"/>
      <c r="N245" s="7"/>
      <c r="O245" s="7"/>
      <c r="P245" s="7"/>
    </row>
    <row r="246" spans="2:16">
      <c r="B246" s="7"/>
      <c r="C246" s="7"/>
      <c r="D246" s="7"/>
      <c r="E246" s="7"/>
      <c r="F246" s="7"/>
      <c r="G246" s="7"/>
      <c r="H246" s="7"/>
      <c r="I246" s="7"/>
      <c r="J246" s="7"/>
      <c r="K246" s="7"/>
      <c r="L246" s="7"/>
      <c r="M246" s="7"/>
      <c r="N246" s="7"/>
      <c r="O246" s="7"/>
      <c r="P246" s="7"/>
    </row>
    <row r="247" spans="2:16">
      <c r="B247" s="7"/>
      <c r="C247" s="7"/>
      <c r="D247" s="7"/>
      <c r="E247" s="7"/>
      <c r="F247" s="7"/>
      <c r="G247" s="7"/>
      <c r="H247" s="7"/>
      <c r="I247" s="7"/>
      <c r="J247" s="7"/>
      <c r="K247" s="7"/>
      <c r="L247" s="7"/>
      <c r="M247" s="7"/>
      <c r="N247" s="7"/>
      <c r="O247" s="7"/>
      <c r="P247" s="7"/>
    </row>
    <row r="248" spans="2:16">
      <c r="B248" s="7"/>
      <c r="C248" s="7"/>
      <c r="D248" s="7"/>
      <c r="E248" s="7"/>
      <c r="F248" s="7"/>
      <c r="G248" s="7"/>
      <c r="H248" s="7"/>
      <c r="I248" s="7"/>
      <c r="J248" s="7"/>
      <c r="K248" s="7"/>
      <c r="L248" s="7"/>
      <c r="M248" s="7"/>
      <c r="N248" s="7"/>
      <c r="O248" s="7"/>
      <c r="P248" s="7"/>
    </row>
    <row r="249" spans="2:16">
      <c r="B249" s="7"/>
      <c r="C249" s="7"/>
      <c r="D249" s="7"/>
      <c r="E249" s="7"/>
      <c r="F249" s="7"/>
      <c r="G249" s="7"/>
      <c r="H249" s="7"/>
      <c r="I249" s="7"/>
      <c r="J249" s="7"/>
      <c r="K249" s="7"/>
      <c r="L249" s="7"/>
      <c r="M249" s="7"/>
      <c r="N249" s="7"/>
      <c r="O249" s="7"/>
      <c r="P249" s="7"/>
    </row>
    <row r="250" spans="2:16">
      <c r="B250" s="7"/>
      <c r="C250" s="7"/>
      <c r="D250" s="7"/>
      <c r="E250" s="7"/>
      <c r="F250" s="7"/>
      <c r="G250" s="7"/>
      <c r="H250" s="7"/>
      <c r="I250" s="7"/>
      <c r="J250" s="7"/>
      <c r="K250" s="7"/>
      <c r="L250" s="7"/>
      <c r="M250" s="7"/>
      <c r="N250" s="7"/>
      <c r="O250" s="7"/>
      <c r="P250" s="7"/>
    </row>
    <row r="251" spans="2:16">
      <c r="B251" s="7"/>
      <c r="C251" s="7"/>
      <c r="D251" s="7"/>
      <c r="E251" s="7"/>
      <c r="F251" s="7"/>
      <c r="G251" s="7"/>
      <c r="H251" s="7"/>
      <c r="I251" s="7"/>
      <c r="J251" s="7"/>
      <c r="K251" s="7"/>
      <c r="L251" s="7"/>
      <c r="M251" s="7"/>
      <c r="N251" s="7"/>
      <c r="O251" s="7"/>
      <c r="P251" s="7"/>
    </row>
    <row r="252" spans="2:16">
      <c r="B252" s="7"/>
      <c r="C252" s="7"/>
      <c r="D252" s="7"/>
      <c r="E252" s="7"/>
      <c r="F252" s="7"/>
      <c r="G252" s="7"/>
      <c r="H252" s="7"/>
      <c r="I252" s="7"/>
      <c r="J252" s="7"/>
      <c r="K252" s="7"/>
      <c r="L252" s="7"/>
      <c r="M252" s="7"/>
      <c r="N252" s="7"/>
      <c r="O252" s="7"/>
      <c r="P252" s="7"/>
    </row>
    <row r="253" spans="2:16">
      <c r="B253" s="7"/>
      <c r="C253" s="7"/>
      <c r="D253" s="7"/>
      <c r="E253" s="7"/>
      <c r="F253" s="7"/>
      <c r="G253" s="7"/>
      <c r="H253" s="7"/>
      <c r="I253" s="7"/>
      <c r="J253" s="7"/>
      <c r="K253" s="7"/>
      <c r="L253" s="7"/>
      <c r="M253" s="7"/>
      <c r="N253" s="7"/>
      <c r="O253" s="7"/>
      <c r="P253" s="7"/>
    </row>
    <row r="254" spans="2:16">
      <c r="B254" s="7"/>
      <c r="C254" s="7"/>
      <c r="D254" s="7"/>
      <c r="E254" s="7"/>
      <c r="F254" s="7"/>
      <c r="G254" s="7"/>
      <c r="H254" s="7"/>
      <c r="I254" s="7"/>
      <c r="J254" s="7"/>
      <c r="K254" s="7"/>
      <c r="L254" s="7"/>
      <c r="M254" s="7"/>
      <c r="N254" s="7"/>
      <c r="O254" s="7"/>
      <c r="P254" s="7"/>
    </row>
    <row r="255" spans="2:16">
      <c r="B255" s="7"/>
      <c r="C255" s="7"/>
      <c r="D255" s="7"/>
      <c r="E255" s="7"/>
      <c r="F255" s="7"/>
      <c r="G255" s="7"/>
      <c r="H255" s="7"/>
      <c r="I255" s="7"/>
      <c r="J255" s="7"/>
      <c r="K255" s="7"/>
      <c r="L255" s="7"/>
      <c r="M255" s="7"/>
      <c r="N255" s="7"/>
      <c r="O255" s="7"/>
      <c r="P255" s="7"/>
    </row>
    <row r="256" spans="2:16">
      <c r="B256" s="7"/>
      <c r="C256" s="7"/>
      <c r="D256" s="7"/>
      <c r="E256" s="7"/>
      <c r="F256" s="7"/>
      <c r="G256" s="7"/>
      <c r="H256" s="7"/>
      <c r="I256" s="7"/>
      <c r="J256" s="7"/>
      <c r="K256" s="7"/>
      <c r="L256" s="7"/>
      <c r="M256" s="7"/>
      <c r="N256" s="7"/>
      <c r="O256" s="7"/>
      <c r="P256" s="7"/>
    </row>
    <row r="257" spans="2:18">
      <c r="B257" s="7"/>
      <c r="C257" s="7"/>
      <c r="D257" s="7"/>
      <c r="E257" s="7"/>
      <c r="F257" s="7"/>
      <c r="G257" s="7"/>
      <c r="H257" s="7"/>
      <c r="I257" s="7"/>
      <c r="J257" s="7"/>
      <c r="K257" s="7"/>
      <c r="L257" s="7"/>
      <c r="M257" s="7"/>
      <c r="N257" s="7"/>
      <c r="O257" s="7"/>
      <c r="P257" s="7"/>
    </row>
    <row r="258" spans="2:18">
      <c r="B258" s="7"/>
      <c r="C258" s="7"/>
      <c r="D258" s="7"/>
      <c r="E258" s="7"/>
      <c r="F258" s="7"/>
      <c r="G258" s="7"/>
      <c r="H258" s="7"/>
      <c r="I258" s="7"/>
      <c r="J258" s="7"/>
      <c r="K258" s="7"/>
      <c r="L258" s="7"/>
      <c r="M258" s="7"/>
      <c r="N258" s="7"/>
      <c r="O258" s="7"/>
      <c r="P258" s="7"/>
    </row>
    <row r="259" spans="2:18">
      <c r="B259" s="7"/>
      <c r="C259" s="7"/>
      <c r="D259" s="7"/>
      <c r="E259" s="7"/>
      <c r="F259" s="7"/>
      <c r="G259" s="7"/>
      <c r="H259" s="7"/>
      <c r="I259" s="7"/>
      <c r="J259" s="7"/>
      <c r="K259" s="7"/>
      <c r="L259" s="7"/>
      <c r="M259" s="7"/>
      <c r="N259" s="7"/>
      <c r="O259" s="7"/>
      <c r="P259" s="7"/>
    </row>
    <row r="263" spans="2:18" ht="21">
      <c r="B263" s="10" t="s">
        <v>1377</v>
      </c>
      <c r="D263" s="9" t="s">
        <v>1378</v>
      </c>
    </row>
    <row r="266" spans="2:18">
      <c r="B266" s="7"/>
      <c r="C266" s="7"/>
      <c r="D266" s="7"/>
      <c r="E266" s="7"/>
      <c r="F266" s="7"/>
      <c r="G266" s="7"/>
      <c r="H266" s="7"/>
      <c r="I266" s="7"/>
      <c r="J266" s="7"/>
      <c r="K266" s="7"/>
      <c r="L266" s="7"/>
      <c r="M266" s="7"/>
      <c r="N266" s="7"/>
      <c r="O266" s="7"/>
      <c r="P266" s="7"/>
      <c r="Q266" s="7"/>
      <c r="R266" s="7"/>
    </row>
    <row r="267" spans="2:18">
      <c r="B267" s="7"/>
      <c r="C267" s="7"/>
      <c r="D267" s="7"/>
      <c r="E267" s="7"/>
      <c r="F267" s="7"/>
      <c r="G267" s="7"/>
      <c r="H267" s="7"/>
      <c r="I267" s="7"/>
      <c r="J267" s="7"/>
      <c r="K267" s="7"/>
      <c r="L267" s="7"/>
      <c r="M267" s="7"/>
      <c r="N267" s="7"/>
      <c r="O267" s="7"/>
      <c r="P267" s="7"/>
      <c r="Q267" s="7"/>
      <c r="R267" s="7"/>
    </row>
    <row r="268" spans="2:18">
      <c r="B268" s="7"/>
      <c r="C268" s="7"/>
      <c r="D268" s="7"/>
      <c r="E268" s="7"/>
      <c r="F268" s="7"/>
      <c r="G268" s="7"/>
      <c r="H268" s="7"/>
      <c r="I268" s="7"/>
      <c r="J268" s="7"/>
      <c r="K268" s="7"/>
      <c r="L268" s="7"/>
      <c r="M268" s="7"/>
      <c r="N268" s="7"/>
      <c r="O268" s="7"/>
      <c r="P268" s="7"/>
      <c r="Q268" s="7"/>
      <c r="R268" s="7"/>
    </row>
    <row r="269" spans="2:18">
      <c r="B269" s="7"/>
      <c r="C269" s="7"/>
      <c r="D269" s="7"/>
      <c r="E269" s="7"/>
      <c r="F269" s="7"/>
      <c r="G269" s="7"/>
      <c r="H269" s="7"/>
      <c r="I269" s="7"/>
      <c r="J269" s="7"/>
      <c r="K269" s="7"/>
      <c r="L269" s="7"/>
      <c r="M269" s="7"/>
      <c r="N269" s="7"/>
      <c r="O269" s="7"/>
      <c r="P269" s="7"/>
      <c r="Q269" s="7"/>
      <c r="R269" s="7"/>
    </row>
    <row r="270" spans="2:18">
      <c r="B270" s="7"/>
      <c r="C270" s="7"/>
      <c r="D270" s="7"/>
      <c r="E270" s="7"/>
      <c r="F270" s="7"/>
      <c r="G270" s="7"/>
      <c r="H270" s="7"/>
      <c r="I270" s="7"/>
      <c r="J270" s="7"/>
      <c r="K270" s="7"/>
      <c r="L270" s="7"/>
      <c r="M270" s="7"/>
      <c r="N270" s="7"/>
      <c r="O270" s="7"/>
      <c r="P270" s="7"/>
      <c r="Q270" s="7"/>
      <c r="R270" s="7"/>
    </row>
    <row r="271" spans="2:18">
      <c r="B271" s="7"/>
      <c r="C271" s="7"/>
      <c r="D271" s="7"/>
      <c r="E271" s="7"/>
      <c r="F271" s="7"/>
      <c r="G271" s="7"/>
      <c r="H271" s="7"/>
      <c r="I271" s="7"/>
      <c r="J271" s="7"/>
      <c r="K271" s="7"/>
      <c r="L271" s="7"/>
      <c r="M271" s="7"/>
      <c r="N271" s="7"/>
      <c r="O271" s="7"/>
      <c r="P271" s="7"/>
      <c r="Q271" s="7"/>
      <c r="R271" s="7"/>
    </row>
    <row r="272" spans="2:18">
      <c r="B272" s="7"/>
      <c r="C272" s="7"/>
      <c r="D272" s="7"/>
      <c r="E272" s="7"/>
      <c r="F272" s="7"/>
      <c r="G272" s="7"/>
      <c r="H272" s="7"/>
      <c r="I272" s="7"/>
      <c r="J272" s="7"/>
      <c r="K272" s="7"/>
      <c r="L272" s="7"/>
      <c r="M272" s="7"/>
      <c r="N272" s="7"/>
      <c r="O272" s="7"/>
      <c r="P272" s="7"/>
      <c r="Q272" s="7"/>
      <c r="R272" s="7"/>
    </row>
    <row r="273" spans="2:18">
      <c r="B273" s="7"/>
      <c r="C273" s="7"/>
      <c r="D273" s="7"/>
      <c r="E273" s="7"/>
      <c r="F273" s="7"/>
      <c r="G273" s="7"/>
      <c r="H273" s="7"/>
      <c r="I273" s="7"/>
      <c r="J273" s="7"/>
      <c r="K273" s="7"/>
      <c r="L273" s="7"/>
      <c r="M273" s="7"/>
      <c r="N273" s="7"/>
      <c r="O273" s="7"/>
      <c r="P273" s="7"/>
      <c r="Q273" s="7"/>
      <c r="R273" s="7"/>
    </row>
    <row r="274" spans="2:18">
      <c r="B274" s="7"/>
      <c r="C274" s="7"/>
      <c r="D274" s="7"/>
      <c r="E274" s="7"/>
      <c r="F274" s="7"/>
      <c r="G274" s="7"/>
      <c r="H274" s="7"/>
      <c r="I274" s="7"/>
      <c r="J274" s="7"/>
      <c r="K274" s="7"/>
      <c r="L274" s="7"/>
      <c r="M274" s="7"/>
      <c r="N274" s="7"/>
      <c r="O274" s="7"/>
      <c r="P274" s="7"/>
      <c r="Q274" s="7"/>
      <c r="R274" s="7"/>
    </row>
    <row r="275" spans="2:18">
      <c r="B275" s="7"/>
      <c r="C275" s="7"/>
      <c r="D275" s="7"/>
      <c r="E275" s="7"/>
      <c r="F275" s="7"/>
      <c r="G275" s="7"/>
      <c r="H275" s="7"/>
      <c r="I275" s="7"/>
      <c r="J275" s="7"/>
      <c r="K275" s="7"/>
      <c r="L275" s="7"/>
      <c r="M275" s="7"/>
      <c r="N275" s="7"/>
      <c r="O275" s="7"/>
      <c r="P275" s="7"/>
      <c r="Q275" s="7"/>
      <c r="R275" s="7"/>
    </row>
    <row r="276" spans="2:18">
      <c r="B276" s="7"/>
      <c r="C276" s="7"/>
      <c r="D276" s="7"/>
      <c r="E276" s="7"/>
      <c r="F276" s="7"/>
      <c r="G276" s="7"/>
      <c r="H276" s="7"/>
      <c r="I276" s="7"/>
      <c r="J276" s="7"/>
      <c r="K276" s="7"/>
      <c r="L276" s="7"/>
      <c r="M276" s="7"/>
      <c r="N276" s="7"/>
      <c r="O276" s="7"/>
      <c r="P276" s="7"/>
      <c r="Q276" s="7"/>
      <c r="R276" s="7"/>
    </row>
    <row r="277" spans="2:18">
      <c r="B277" s="7"/>
      <c r="C277" s="7"/>
      <c r="D277" s="7"/>
      <c r="E277" s="7"/>
      <c r="F277" s="7"/>
      <c r="G277" s="7"/>
      <c r="H277" s="7"/>
      <c r="I277" s="7"/>
      <c r="J277" s="7"/>
      <c r="K277" s="7"/>
      <c r="L277" s="7"/>
      <c r="M277" s="7"/>
      <c r="N277" s="7"/>
      <c r="O277" s="7"/>
      <c r="P277" s="7"/>
      <c r="Q277" s="7"/>
      <c r="R277" s="7"/>
    </row>
    <row r="278" spans="2:18">
      <c r="B278" s="7"/>
      <c r="C278" s="7"/>
      <c r="D278" s="7"/>
      <c r="E278" s="7"/>
      <c r="F278" s="7"/>
      <c r="G278" s="7"/>
      <c r="H278" s="7"/>
      <c r="I278" s="7"/>
      <c r="J278" s="7"/>
      <c r="K278" s="7"/>
      <c r="L278" s="7"/>
      <c r="M278" s="7"/>
      <c r="N278" s="7"/>
      <c r="O278" s="7"/>
      <c r="P278" s="7"/>
      <c r="Q278" s="7"/>
      <c r="R278" s="7"/>
    </row>
    <row r="279" spans="2:18">
      <c r="B279" s="7"/>
      <c r="C279" s="7"/>
      <c r="D279" s="7"/>
      <c r="E279" s="7"/>
      <c r="F279" s="7"/>
      <c r="G279" s="7"/>
      <c r="H279" s="7"/>
      <c r="I279" s="7"/>
      <c r="J279" s="7"/>
      <c r="K279" s="7"/>
      <c r="L279" s="7"/>
      <c r="M279" s="7"/>
      <c r="N279" s="7"/>
      <c r="O279" s="7"/>
      <c r="P279" s="7"/>
      <c r="Q279" s="7"/>
      <c r="R279" s="7"/>
    </row>
    <row r="280" spans="2:18">
      <c r="B280" s="7"/>
      <c r="C280" s="7"/>
      <c r="D280" s="7"/>
      <c r="E280" s="7"/>
      <c r="F280" s="7"/>
      <c r="G280" s="7"/>
      <c r="H280" s="7"/>
      <c r="I280" s="7"/>
      <c r="J280" s="7"/>
      <c r="K280" s="7"/>
      <c r="L280" s="7"/>
      <c r="M280" s="7"/>
      <c r="N280" s="7"/>
      <c r="O280" s="7"/>
      <c r="P280" s="7"/>
      <c r="Q280" s="7"/>
      <c r="R280" s="7"/>
    </row>
    <row r="281" spans="2:18">
      <c r="B281" s="7"/>
      <c r="C281" s="7"/>
      <c r="D281" s="7"/>
      <c r="E281" s="7"/>
      <c r="F281" s="7"/>
      <c r="G281" s="7"/>
      <c r="H281" s="7"/>
      <c r="I281" s="7"/>
      <c r="J281" s="7"/>
      <c r="K281" s="7"/>
      <c r="L281" s="7"/>
      <c r="M281" s="7"/>
      <c r="N281" s="7"/>
      <c r="O281" s="7"/>
      <c r="P281" s="7"/>
      <c r="Q281" s="7"/>
      <c r="R281" s="7"/>
    </row>
    <row r="282" spans="2:18">
      <c r="B282" s="7"/>
      <c r="C282" s="7"/>
      <c r="D282" s="7"/>
      <c r="E282" s="7"/>
      <c r="F282" s="7"/>
      <c r="G282" s="7"/>
      <c r="H282" s="7"/>
      <c r="I282" s="7"/>
      <c r="J282" s="7"/>
      <c r="K282" s="7"/>
      <c r="L282" s="7"/>
      <c r="M282" s="7"/>
      <c r="N282" s="7"/>
      <c r="O282" s="7"/>
      <c r="P282" s="7"/>
      <c r="Q282" s="7"/>
      <c r="R282" s="7"/>
    </row>
    <row r="283" spans="2:18">
      <c r="B283" s="7"/>
      <c r="C283" s="7"/>
      <c r="D283" s="7"/>
      <c r="E283" s="7"/>
      <c r="F283" s="7"/>
      <c r="G283" s="7"/>
      <c r="H283" s="7"/>
      <c r="I283" s="7"/>
      <c r="J283" s="7"/>
      <c r="K283" s="7"/>
      <c r="L283" s="7"/>
      <c r="M283" s="7"/>
      <c r="N283" s="7"/>
      <c r="O283" s="7"/>
      <c r="P283" s="7"/>
      <c r="Q283" s="7"/>
      <c r="R283" s="7"/>
    </row>
    <row r="284" spans="2:18">
      <c r="B284" s="7"/>
      <c r="C284" s="7"/>
      <c r="D284" s="7"/>
      <c r="E284" s="7"/>
      <c r="F284" s="7"/>
      <c r="G284" s="7"/>
      <c r="H284" s="7"/>
      <c r="I284" s="7"/>
      <c r="J284" s="7"/>
      <c r="K284" s="7"/>
      <c r="L284" s="7"/>
      <c r="M284" s="7"/>
      <c r="N284" s="7"/>
      <c r="O284" s="7"/>
      <c r="P284" s="7"/>
      <c r="Q284" s="7"/>
      <c r="R284" s="7"/>
    </row>
    <row r="285" spans="2:18">
      <c r="B285" s="7"/>
      <c r="C285" s="7"/>
      <c r="D285" s="7"/>
      <c r="E285" s="7"/>
      <c r="F285" s="7"/>
      <c r="G285" s="7"/>
      <c r="H285" s="7"/>
      <c r="I285" s="7"/>
      <c r="J285" s="7"/>
      <c r="K285" s="7"/>
      <c r="L285" s="7"/>
      <c r="M285" s="7"/>
      <c r="N285" s="7"/>
      <c r="O285" s="7"/>
      <c r="P285" s="7"/>
      <c r="Q285" s="7"/>
      <c r="R285" s="7"/>
    </row>
    <row r="286" spans="2:18">
      <c r="B286" s="7"/>
      <c r="C286" s="7"/>
      <c r="D286" s="7"/>
      <c r="E286" s="7"/>
      <c r="F286" s="7"/>
      <c r="G286" s="7"/>
      <c r="H286" s="7"/>
      <c r="I286" s="7"/>
      <c r="J286" s="7"/>
      <c r="K286" s="7"/>
      <c r="L286" s="7"/>
      <c r="M286" s="7"/>
      <c r="N286" s="7"/>
      <c r="O286" s="7"/>
      <c r="P286" s="7"/>
      <c r="Q286" s="7"/>
      <c r="R286" s="7"/>
    </row>
    <row r="287" spans="2:18">
      <c r="B287" s="7"/>
      <c r="C287" s="7"/>
      <c r="D287" s="7"/>
      <c r="E287" s="7"/>
      <c r="F287" s="7"/>
      <c r="G287" s="7"/>
      <c r="H287" s="7"/>
      <c r="I287" s="7"/>
      <c r="J287" s="7"/>
      <c r="K287" s="7"/>
      <c r="L287" s="7"/>
      <c r="M287" s="7"/>
      <c r="N287" s="7"/>
      <c r="O287" s="7"/>
      <c r="P287" s="7"/>
      <c r="Q287" s="7"/>
      <c r="R287" s="7"/>
    </row>
    <row r="288" spans="2:18">
      <c r="B288" s="7"/>
      <c r="C288" s="7"/>
      <c r="D288" s="7"/>
      <c r="E288" s="7"/>
      <c r="F288" s="7"/>
      <c r="G288" s="7"/>
      <c r="H288" s="7"/>
      <c r="I288" s="7"/>
      <c r="J288" s="7"/>
      <c r="K288" s="7"/>
      <c r="L288" s="7"/>
      <c r="M288" s="7"/>
      <c r="N288" s="7"/>
      <c r="O288" s="7"/>
      <c r="P288" s="7"/>
      <c r="Q288" s="7"/>
      <c r="R288" s="7"/>
    </row>
    <row r="289" spans="2:18">
      <c r="B289" s="7"/>
      <c r="C289" s="7"/>
      <c r="D289" s="7"/>
      <c r="E289" s="7"/>
      <c r="F289" s="7"/>
      <c r="G289" s="7"/>
      <c r="H289" s="7"/>
      <c r="I289" s="7"/>
      <c r="J289" s="7"/>
      <c r="K289" s="7"/>
      <c r="L289" s="7"/>
      <c r="M289" s="7"/>
      <c r="N289" s="7"/>
      <c r="O289" s="7"/>
      <c r="P289" s="7"/>
      <c r="Q289" s="7"/>
      <c r="R289" s="7"/>
    </row>
    <row r="290" spans="2:18">
      <c r="B290" s="7"/>
      <c r="C290" s="7"/>
      <c r="D290" s="7"/>
      <c r="E290" s="7"/>
      <c r="F290" s="7"/>
      <c r="G290" s="7"/>
      <c r="H290" s="7"/>
      <c r="I290" s="7"/>
      <c r="J290" s="7"/>
      <c r="K290" s="7"/>
      <c r="L290" s="7"/>
      <c r="M290" s="7"/>
      <c r="N290" s="7"/>
      <c r="O290" s="7"/>
      <c r="P290" s="7"/>
      <c r="Q290" s="7"/>
      <c r="R290" s="7"/>
    </row>
    <row r="291" spans="2:18">
      <c r="B291" s="7"/>
      <c r="C291" s="7"/>
      <c r="D291" s="7"/>
      <c r="E291" s="7"/>
      <c r="F291" s="7"/>
      <c r="G291" s="7"/>
      <c r="H291" s="7"/>
      <c r="I291" s="7"/>
      <c r="J291" s="7"/>
      <c r="K291" s="7"/>
      <c r="L291" s="7"/>
      <c r="M291" s="7"/>
      <c r="N291" s="7"/>
      <c r="O291" s="7"/>
      <c r="P291" s="7"/>
      <c r="Q291" s="7"/>
      <c r="R291" s="7"/>
    </row>
    <row r="293" spans="2:18" ht="21">
      <c r="B293" s="10" t="s">
        <v>1379</v>
      </c>
      <c r="D293" s="9" t="s">
        <v>1380</v>
      </c>
    </row>
    <row r="296" spans="2:18">
      <c r="B296" s="7"/>
      <c r="C296" s="7"/>
      <c r="D296" s="7"/>
      <c r="E296" s="7"/>
      <c r="F296" s="7"/>
      <c r="G296" s="7"/>
      <c r="H296" s="7"/>
      <c r="I296" s="7"/>
      <c r="J296" s="7"/>
      <c r="K296" s="7"/>
      <c r="L296" s="7"/>
      <c r="M296" s="7"/>
      <c r="N296" s="7"/>
      <c r="O296" s="7"/>
      <c r="P296" s="7"/>
      <c r="Q296" s="7"/>
      <c r="R296" s="7"/>
    </row>
    <row r="297" spans="2:18">
      <c r="B297" s="7"/>
      <c r="C297" s="7"/>
      <c r="D297" s="7"/>
      <c r="E297" s="7"/>
      <c r="F297" s="7"/>
      <c r="G297" s="7"/>
      <c r="H297" s="7"/>
      <c r="I297" s="7"/>
      <c r="J297" s="7"/>
      <c r="K297" s="7"/>
      <c r="L297" s="7"/>
      <c r="M297" s="7"/>
      <c r="N297" s="7"/>
      <c r="O297" s="7"/>
      <c r="P297" s="7"/>
      <c r="Q297" s="7"/>
      <c r="R297" s="7"/>
    </row>
    <row r="298" spans="2:18">
      <c r="B298" s="7"/>
      <c r="C298" s="7"/>
      <c r="D298" s="7"/>
      <c r="E298" s="7"/>
      <c r="F298" s="7"/>
      <c r="G298" s="7"/>
      <c r="H298" s="7"/>
      <c r="I298" s="7"/>
      <c r="J298" s="7"/>
      <c r="K298" s="7"/>
      <c r="L298" s="7"/>
      <c r="M298" s="7"/>
      <c r="N298" s="7"/>
      <c r="O298" s="7"/>
      <c r="P298" s="7"/>
      <c r="Q298" s="7"/>
      <c r="R298" s="7"/>
    </row>
    <row r="299" spans="2:18">
      <c r="B299" s="7"/>
      <c r="C299" s="7"/>
      <c r="D299" s="7"/>
      <c r="E299" s="7"/>
      <c r="F299" s="7"/>
      <c r="G299" s="7"/>
      <c r="H299" s="7"/>
      <c r="I299" s="7"/>
      <c r="J299" s="7"/>
      <c r="K299" s="7"/>
      <c r="L299" s="7"/>
      <c r="M299" s="7"/>
      <c r="N299" s="7"/>
      <c r="O299" s="7"/>
      <c r="P299" s="7"/>
      <c r="Q299" s="7"/>
      <c r="R299" s="7"/>
    </row>
    <row r="300" spans="2:18">
      <c r="B300" s="7"/>
      <c r="C300" s="7"/>
      <c r="D300" s="7"/>
      <c r="E300" s="7"/>
      <c r="F300" s="7"/>
      <c r="G300" s="7"/>
      <c r="H300" s="7"/>
      <c r="I300" s="7"/>
      <c r="J300" s="7"/>
      <c r="K300" s="7"/>
      <c r="L300" s="7"/>
      <c r="M300" s="7"/>
      <c r="N300" s="7"/>
      <c r="O300" s="7"/>
      <c r="P300" s="7"/>
      <c r="Q300" s="7"/>
      <c r="R300" s="7"/>
    </row>
    <row r="301" spans="2:18">
      <c r="B301" s="7"/>
      <c r="C301" s="7"/>
      <c r="D301" s="7"/>
      <c r="E301" s="7"/>
      <c r="F301" s="7"/>
      <c r="G301" s="7"/>
      <c r="H301" s="7"/>
      <c r="I301" s="7"/>
      <c r="J301" s="7"/>
      <c r="K301" s="7"/>
      <c r="L301" s="7"/>
      <c r="M301" s="7"/>
      <c r="N301" s="7"/>
      <c r="O301" s="7"/>
      <c r="P301" s="7"/>
      <c r="Q301" s="7"/>
      <c r="R301" s="7"/>
    </row>
    <row r="302" spans="2:18">
      <c r="B302" s="7"/>
      <c r="C302" s="7"/>
      <c r="D302" s="7"/>
      <c r="E302" s="7"/>
      <c r="F302" s="7"/>
      <c r="G302" s="7"/>
      <c r="H302" s="7"/>
      <c r="I302" s="7"/>
      <c r="J302" s="7"/>
      <c r="K302" s="7"/>
      <c r="L302" s="7"/>
      <c r="M302" s="7"/>
      <c r="N302" s="7"/>
      <c r="O302" s="7"/>
      <c r="P302" s="7"/>
      <c r="Q302" s="7"/>
      <c r="R302" s="7"/>
    </row>
    <row r="303" spans="2:18">
      <c r="B303" s="7"/>
      <c r="C303" s="7"/>
      <c r="D303" s="7"/>
      <c r="E303" s="7"/>
      <c r="F303" s="7"/>
      <c r="G303" s="7"/>
      <c r="H303" s="7"/>
      <c r="I303" s="7"/>
      <c r="J303" s="7"/>
      <c r="K303" s="7"/>
      <c r="L303" s="7"/>
      <c r="M303" s="7"/>
      <c r="N303" s="7"/>
      <c r="O303" s="7"/>
      <c r="P303" s="7"/>
      <c r="Q303" s="7"/>
      <c r="R303" s="7"/>
    </row>
    <row r="304" spans="2:18">
      <c r="B304" s="7"/>
      <c r="C304" s="7"/>
      <c r="D304" s="7"/>
      <c r="E304" s="7"/>
      <c r="F304" s="7"/>
      <c r="G304" s="7"/>
      <c r="H304" s="7"/>
      <c r="I304" s="7"/>
      <c r="J304" s="7"/>
      <c r="K304" s="7"/>
      <c r="L304" s="7"/>
      <c r="M304" s="7"/>
      <c r="N304" s="7"/>
      <c r="O304" s="7"/>
      <c r="P304" s="7"/>
      <c r="Q304" s="7"/>
      <c r="R304" s="7"/>
    </row>
    <row r="305" spans="2:18">
      <c r="B305" s="7"/>
      <c r="C305" s="7"/>
      <c r="D305" s="7"/>
      <c r="E305" s="7"/>
      <c r="F305" s="7"/>
      <c r="G305" s="7"/>
      <c r="H305" s="7"/>
      <c r="I305" s="7"/>
      <c r="J305" s="7"/>
      <c r="K305" s="7"/>
      <c r="L305" s="7"/>
      <c r="M305" s="7"/>
      <c r="N305" s="7"/>
      <c r="O305" s="7"/>
      <c r="P305" s="7"/>
      <c r="Q305" s="7"/>
      <c r="R305" s="7"/>
    </row>
    <row r="306" spans="2:18">
      <c r="B306" s="7"/>
      <c r="C306" s="7"/>
      <c r="D306" s="7"/>
      <c r="E306" s="7"/>
      <c r="F306" s="7"/>
      <c r="G306" s="7"/>
      <c r="H306" s="7"/>
      <c r="I306" s="7"/>
      <c r="J306" s="7"/>
      <c r="K306" s="7"/>
      <c r="L306" s="7"/>
      <c r="M306" s="7"/>
      <c r="N306" s="7"/>
      <c r="O306" s="7"/>
      <c r="P306" s="7"/>
      <c r="Q306" s="7"/>
      <c r="R306" s="7"/>
    </row>
    <row r="307" spans="2:18">
      <c r="B307" s="7"/>
      <c r="C307" s="7"/>
      <c r="D307" s="7"/>
      <c r="E307" s="7"/>
      <c r="F307" s="7"/>
      <c r="G307" s="7"/>
      <c r="H307" s="7"/>
      <c r="I307" s="7"/>
      <c r="J307" s="7"/>
      <c r="K307" s="7"/>
      <c r="L307" s="7"/>
      <c r="M307" s="7"/>
      <c r="N307" s="7"/>
      <c r="O307" s="7"/>
      <c r="P307" s="7"/>
      <c r="Q307" s="7"/>
      <c r="R307" s="7"/>
    </row>
    <row r="308" spans="2:18">
      <c r="B308" s="7"/>
      <c r="C308" s="7"/>
      <c r="D308" s="7"/>
      <c r="E308" s="7"/>
      <c r="F308" s="7"/>
      <c r="G308" s="7"/>
      <c r="H308" s="7"/>
      <c r="I308" s="7"/>
      <c r="J308" s="7"/>
      <c r="K308" s="7"/>
      <c r="L308" s="7"/>
      <c r="M308" s="7"/>
      <c r="N308" s="7"/>
      <c r="O308" s="7"/>
      <c r="P308" s="7"/>
      <c r="Q308" s="7"/>
      <c r="R308" s="7"/>
    </row>
    <row r="309" spans="2:18">
      <c r="B309" s="7"/>
      <c r="C309" s="7"/>
      <c r="D309" s="7"/>
      <c r="E309" s="7"/>
      <c r="F309" s="7"/>
      <c r="G309" s="7"/>
      <c r="H309" s="7"/>
      <c r="I309" s="7"/>
      <c r="J309" s="7"/>
      <c r="K309" s="7"/>
      <c r="L309" s="7"/>
      <c r="M309" s="7"/>
      <c r="N309" s="7"/>
      <c r="O309" s="7"/>
      <c r="P309" s="7"/>
      <c r="Q309" s="7"/>
      <c r="R309" s="7"/>
    </row>
    <row r="310" spans="2:18">
      <c r="B310" s="7"/>
      <c r="C310" s="7"/>
      <c r="D310" s="7"/>
      <c r="E310" s="7"/>
      <c r="F310" s="7"/>
      <c r="G310" s="7"/>
      <c r="H310" s="7"/>
      <c r="I310" s="7"/>
      <c r="J310" s="7"/>
      <c r="K310" s="7"/>
      <c r="L310" s="7"/>
      <c r="M310" s="7"/>
      <c r="N310" s="7"/>
      <c r="O310" s="7"/>
      <c r="P310" s="7"/>
      <c r="Q310" s="7"/>
      <c r="R310" s="7"/>
    </row>
    <row r="311" spans="2:18">
      <c r="B311" s="7"/>
      <c r="C311" s="7"/>
      <c r="D311" s="7"/>
      <c r="E311" s="7"/>
      <c r="F311" s="7"/>
      <c r="G311" s="7"/>
      <c r="H311" s="7"/>
      <c r="I311" s="7"/>
      <c r="J311" s="7"/>
      <c r="K311" s="7"/>
      <c r="L311" s="7"/>
      <c r="M311" s="7"/>
      <c r="N311" s="7"/>
      <c r="O311" s="7"/>
      <c r="P311" s="7"/>
      <c r="Q311" s="7"/>
      <c r="R311" s="7"/>
    </row>
    <row r="312" spans="2:18">
      <c r="B312" s="7"/>
      <c r="C312" s="7"/>
      <c r="D312" s="7"/>
      <c r="E312" s="7"/>
      <c r="F312" s="7"/>
      <c r="G312" s="7"/>
      <c r="H312" s="7"/>
      <c r="I312" s="7"/>
      <c r="J312" s="7"/>
      <c r="K312" s="7"/>
      <c r="L312" s="7"/>
      <c r="M312" s="7"/>
      <c r="N312" s="7"/>
      <c r="O312" s="7"/>
      <c r="P312" s="7"/>
      <c r="Q312" s="7"/>
      <c r="R312" s="7"/>
    </row>
    <row r="313" spans="2:18">
      <c r="B313" s="7"/>
      <c r="C313" s="7"/>
      <c r="D313" s="7"/>
      <c r="E313" s="7"/>
      <c r="F313" s="7"/>
      <c r="G313" s="7"/>
      <c r="H313" s="7"/>
      <c r="I313" s="7"/>
      <c r="J313" s="7"/>
      <c r="K313" s="7"/>
      <c r="L313" s="7"/>
      <c r="M313" s="7"/>
      <c r="N313" s="7"/>
      <c r="O313" s="7"/>
      <c r="P313" s="7"/>
      <c r="Q313" s="7"/>
      <c r="R313" s="7"/>
    </row>
    <row r="314" spans="2:18">
      <c r="B314" s="7"/>
      <c r="C314" s="7"/>
      <c r="D314" s="7"/>
      <c r="E314" s="7"/>
      <c r="F314" s="7"/>
      <c r="G314" s="7"/>
      <c r="H314" s="7"/>
      <c r="I314" s="7"/>
      <c r="J314" s="7"/>
      <c r="K314" s="7"/>
      <c r="L314" s="7"/>
      <c r="M314" s="7"/>
      <c r="N314" s="7"/>
      <c r="O314" s="7"/>
      <c r="P314" s="7"/>
      <c r="Q314" s="7"/>
      <c r="R314" s="7"/>
    </row>
    <row r="315" spans="2:18">
      <c r="B315" s="7"/>
      <c r="C315" s="7"/>
      <c r="D315" s="7"/>
      <c r="E315" s="7"/>
      <c r="F315" s="7"/>
      <c r="G315" s="7"/>
      <c r="H315" s="7"/>
      <c r="I315" s="7"/>
      <c r="J315" s="7"/>
      <c r="K315" s="7"/>
      <c r="L315" s="7"/>
      <c r="M315" s="7"/>
      <c r="N315" s="7"/>
      <c r="O315" s="7"/>
      <c r="P315" s="7"/>
      <c r="Q315" s="7"/>
      <c r="R315" s="7"/>
    </row>
    <row r="316" spans="2:18">
      <c r="B316" s="7"/>
      <c r="C316" s="7"/>
      <c r="D316" s="7"/>
      <c r="E316" s="7"/>
      <c r="F316" s="7"/>
      <c r="G316" s="7"/>
      <c r="H316" s="7"/>
      <c r="I316" s="7"/>
      <c r="J316" s="7"/>
      <c r="K316" s="7"/>
      <c r="L316" s="7"/>
      <c r="M316" s="7"/>
      <c r="N316" s="7"/>
      <c r="O316" s="7"/>
      <c r="P316" s="7"/>
      <c r="Q316" s="7"/>
      <c r="R316" s="7"/>
    </row>
    <row r="317" spans="2:18">
      <c r="B317" s="7"/>
      <c r="C317" s="7"/>
      <c r="D317" s="7"/>
      <c r="E317" s="7"/>
      <c r="F317" s="7"/>
      <c r="G317" s="7"/>
      <c r="H317" s="7"/>
      <c r="I317" s="7"/>
      <c r="J317" s="7"/>
      <c r="K317" s="7"/>
      <c r="L317" s="7"/>
      <c r="M317" s="7"/>
      <c r="N317" s="7"/>
      <c r="O317" s="7"/>
      <c r="P317" s="7"/>
      <c r="Q317" s="7"/>
      <c r="R317" s="7"/>
    </row>
    <row r="318" spans="2:18">
      <c r="B318" s="7"/>
      <c r="C318" s="7"/>
      <c r="D318" s="7"/>
      <c r="E318" s="7"/>
      <c r="F318" s="7"/>
      <c r="G318" s="7"/>
      <c r="H318" s="7"/>
      <c r="I318" s="7"/>
      <c r="J318" s="7"/>
      <c r="K318" s="7"/>
      <c r="L318" s="7"/>
      <c r="M318" s="7"/>
      <c r="N318" s="7"/>
      <c r="O318" s="7"/>
      <c r="P318" s="7"/>
      <c r="Q318" s="7"/>
      <c r="R318" s="7"/>
    </row>
    <row r="319" spans="2:18">
      <c r="B319" s="7"/>
      <c r="C319" s="7"/>
      <c r="D319" s="7"/>
      <c r="E319" s="7"/>
      <c r="F319" s="7"/>
      <c r="G319" s="7"/>
      <c r="H319" s="7"/>
      <c r="I319" s="7"/>
      <c r="J319" s="7"/>
      <c r="K319" s="7"/>
      <c r="L319" s="7"/>
      <c r="M319" s="7"/>
      <c r="N319" s="7"/>
      <c r="O319" s="7"/>
      <c r="P319" s="7"/>
      <c r="Q319" s="7"/>
      <c r="R319" s="7"/>
    </row>
    <row r="320" spans="2:18">
      <c r="B320" s="7"/>
      <c r="C320" s="7"/>
      <c r="D320" s="7"/>
      <c r="E320" s="7"/>
      <c r="F320" s="7"/>
      <c r="G320" s="7"/>
      <c r="H320" s="7"/>
      <c r="I320" s="7"/>
      <c r="J320" s="7"/>
      <c r="K320" s="7"/>
      <c r="L320" s="7"/>
      <c r="M320" s="7"/>
      <c r="N320" s="7"/>
      <c r="O320" s="7"/>
      <c r="P320" s="7"/>
      <c r="Q320" s="7"/>
      <c r="R320" s="7"/>
    </row>
    <row r="321" spans="2:18">
      <c r="B321" s="7"/>
      <c r="C321" s="7"/>
      <c r="D321" s="7"/>
      <c r="E321" s="7"/>
      <c r="F321" s="7"/>
      <c r="G321" s="7"/>
      <c r="H321" s="7"/>
      <c r="I321" s="7"/>
      <c r="J321" s="7"/>
      <c r="K321" s="7"/>
      <c r="L321" s="7"/>
      <c r="M321" s="7"/>
      <c r="N321" s="7"/>
      <c r="O321" s="7"/>
      <c r="P321" s="7"/>
      <c r="Q321" s="7"/>
      <c r="R321" s="7"/>
    </row>
    <row r="325" spans="2:18">
      <c r="B325" s="34" t="s">
        <v>826</v>
      </c>
      <c r="C325" s="48"/>
      <c r="D325" s="48"/>
      <c r="E325" s="48"/>
      <c r="F325" s="56"/>
      <c r="G325" s="56"/>
      <c r="H325" s="57"/>
      <c r="I325" s="57"/>
      <c r="J325" s="57"/>
      <c r="K325" s="58" t="str">
        <f>HYPERLINK("#'Near Term Proj Curtailment'!A1","Near Term Projected Curtailment Outcomes")</f>
        <v>Near Term Projected Curtailment Outcomes</v>
      </c>
      <c r="L325" s="59"/>
      <c r="M325" s="58"/>
      <c r="N325" s="58"/>
      <c r="O325" s="58"/>
      <c r="P325" s="58"/>
      <c r="Q325" s="7"/>
    </row>
    <row r="326" spans="2:18">
      <c r="B326" s="49"/>
      <c r="J326" s="49"/>
      <c r="K326" s="51" t="str">
        <f>HYPERLINK("#'Med Term Proj Curtailment'!A1","Medium Term Projected Curtailment Outcomes")</f>
        <v>Medium Term Projected Curtailment Outcomes</v>
      </c>
      <c r="L326" s="7"/>
      <c r="M326" s="7"/>
      <c r="N326" s="7"/>
      <c r="O326" s="7"/>
      <c r="P326" s="7"/>
      <c r="Q326" s="7"/>
    </row>
  </sheetData>
  <pageMargins left="0.7" right="0.7" top="0.75" bottom="0.75" header="0.3" footer="0.3"/>
  <pageSetup paperSize="9" orientation="portrait" verticalDpi="0"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A7EA9F-3871-4D46-8BB4-6CE4005828CA}">
  <sheetPr>
    <tabColor theme="3" tint="0.89999084444715716"/>
  </sheetPr>
  <dimension ref="B2:U200"/>
  <sheetViews>
    <sheetView tabSelected="1" topLeftCell="A139" zoomScale="74" zoomScaleNormal="85" workbookViewId="0">
      <selection activeCell="O163" sqref="O163"/>
    </sheetView>
  </sheetViews>
  <sheetFormatPr defaultColWidth="9" defaultRowHeight="14.45"/>
  <cols>
    <col min="1" max="1" width="9" style="5"/>
    <col min="2" max="2" width="16.375" style="5" customWidth="1"/>
    <col min="3" max="10" width="9" style="5"/>
    <col min="11" max="11" width="9" style="5" customWidth="1"/>
    <col min="12" max="13" width="9" style="5"/>
    <col min="14" max="14" width="9" style="5" customWidth="1"/>
    <col min="15" max="16384" width="9" style="5"/>
  </cols>
  <sheetData>
    <row r="2" spans="2:11" ht="21">
      <c r="B2" s="10" t="s">
        <v>1381</v>
      </c>
      <c r="D2" s="9" t="s">
        <v>76</v>
      </c>
    </row>
    <row r="5" spans="2:11">
      <c r="B5" s="7"/>
      <c r="C5" s="7"/>
      <c r="D5" s="7"/>
      <c r="E5" s="7"/>
      <c r="F5" s="7"/>
      <c r="G5" s="7"/>
      <c r="H5" s="7"/>
      <c r="I5" s="7"/>
      <c r="J5" s="7"/>
      <c r="K5" s="7"/>
    </row>
    <row r="6" spans="2:11">
      <c r="B6" s="7"/>
      <c r="C6" s="7"/>
      <c r="D6" s="7"/>
      <c r="E6" s="7"/>
      <c r="F6" s="7"/>
      <c r="G6" s="7"/>
      <c r="H6" s="7"/>
      <c r="I6" s="7"/>
      <c r="J6" s="7"/>
      <c r="K6" s="7"/>
    </row>
    <row r="7" spans="2:11">
      <c r="B7" s="7"/>
      <c r="C7" s="7"/>
      <c r="D7" s="7"/>
      <c r="E7" s="7"/>
      <c r="F7" s="7"/>
      <c r="G7" s="7"/>
      <c r="H7" s="7"/>
      <c r="I7" s="7"/>
      <c r="J7" s="7"/>
      <c r="K7" s="7"/>
    </row>
    <row r="8" spans="2:11">
      <c r="B8" s="7"/>
      <c r="C8" s="7"/>
      <c r="D8" s="7"/>
      <c r="E8" s="7"/>
      <c r="F8" s="7"/>
      <c r="G8" s="7"/>
      <c r="H8" s="7"/>
      <c r="I8" s="7"/>
      <c r="J8" s="7"/>
      <c r="K8" s="7"/>
    </row>
    <row r="9" spans="2:11">
      <c r="B9" s="7"/>
      <c r="C9" s="7"/>
      <c r="D9" s="7"/>
      <c r="E9" s="7"/>
      <c r="F9" s="7"/>
      <c r="G9" s="7"/>
      <c r="H9" s="7"/>
      <c r="I9" s="7"/>
      <c r="J9" s="7"/>
      <c r="K9" s="7"/>
    </row>
    <row r="10" spans="2:11">
      <c r="B10" s="7"/>
      <c r="C10" s="7"/>
      <c r="D10" s="7"/>
      <c r="E10" s="7"/>
      <c r="F10" s="7"/>
      <c r="G10" s="7"/>
      <c r="H10" s="7"/>
      <c r="I10" s="7"/>
      <c r="J10" s="7"/>
      <c r="K10" s="7"/>
    </row>
    <row r="11" spans="2:11">
      <c r="B11" s="7"/>
      <c r="C11" s="7"/>
      <c r="D11" s="7"/>
      <c r="E11" s="7"/>
      <c r="F11" s="7"/>
      <c r="G11" s="7"/>
      <c r="H11" s="7"/>
      <c r="I11" s="7"/>
      <c r="J11" s="7"/>
      <c r="K11" s="7"/>
    </row>
    <row r="12" spans="2:11">
      <c r="B12" s="7"/>
      <c r="C12" s="7"/>
      <c r="D12" s="7"/>
      <c r="E12" s="7"/>
      <c r="F12" s="7"/>
      <c r="G12" s="7"/>
      <c r="H12" s="7"/>
      <c r="I12" s="7"/>
      <c r="J12" s="7"/>
      <c r="K12" s="7"/>
    </row>
    <row r="13" spans="2:11">
      <c r="B13" s="7"/>
      <c r="C13" s="7"/>
      <c r="D13" s="7"/>
      <c r="E13" s="7"/>
      <c r="F13" s="7"/>
      <c r="G13" s="7"/>
      <c r="H13" s="7"/>
      <c r="I13" s="7"/>
      <c r="J13" s="7"/>
      <c r="K13" s="7"/>
    </row>
    <row r="14" spans="2:11">
      <c r="B14" s="7"/>
      <c r="C14" s="7"/>
      <c r="D14" s="7"/>
      <c r="E14" s="7"/>
      <c r="F14" s="7"/>
      <c r="G14" s="7"/>
      <c r="H14" s="7"/>
      <c r="I14" s="7"/>
      <c r="J14" s="7"/>
      <c r="K14" s="7"/>
    </row>
    <row r="15" spans="2:11">
      <c r="B15" s="7"/>
      <c r="C15" s="7"/>
      <c r="D15" s="7"/>
      <c r="E15" s="7"/>
      <c r="F15" s="7"/>
      <c r="G15" s="7"/>
      <c r="H15" s="7"/>
      <c r="I15" s="7"/>
      <c r="J15" s="7"/>
      <c r="K15" s="7"/>
    </row>
    <row r="16" spans="2:11">
      <c r="B16" s="7"/>
      <c r="C16" s="7"/>
      <c r="D16" s="7"/>
      <c r="E16" s="7"/>
      <c r="F16" s="7"/>
      <c r="G16" s="7"/>
      <c r="H16" s="7"/>
      <c r="I16" s="7"/>
      <c r="J16" s="7"/>
      <c r="K16" s="7"/>
    </row>
    <row r="17" spans="2:11">
      <c r="B17" s="7"/>
      <c r="C17" s="7"/>
      <c r="D17" s="7"/>
      <c r="E17" s="7"/>
      <c r="F17" s="7"/>
      <c r="G17" s="7"/>
      <c r="H17" s="7"/>
      <c r="I17" s="7"/>
      <c r="J17" s="7"/>
      <c r="K17" s="7"/>
    </row>
    <row r="18" spans="2:11">
      <c r="B18" s="7"/>
      <c r="C18" s="7"/>
      <c r="D18" s="7"/>
      <c r="E18" s="7"/>
      <c r="F18" s="7"/>
      <c r="G18" s="7"/>
      <c r="H18" s="7"/>
      <c r="I18" s="7"/>
      <c r="J18" s="7"/>
      <c r="K18" s="7"/>
    </row>
    <row r="19" spans="2:11">
      <c r="B19" s="7"/>
      <c r="C19" s="7"/>
      <c r="D19" s="7"/>
      <c r="E19" s="7"/>
      <c r="F19" s="7"/>
      <c r="G19" s="7"/>
      <c r="H19" s="7"/>
      <c r="I19" s="7"/>
      <c r="J19" s="7"/>
      <c r="K19" s="7"/>
    </row>
    <row r="20" spans="2:11">
      <c r="B20" s="7"/>
      <c r="C20" s="7"/>
      <c r="D20" s="7"/>
      <c r="E20" s="7"/>
      <c r="F20" s="7"/>
      <c r="G20" s="7"/>
      <c r="H20" s="7"/>
      <c r="I20" s="7"/>
      <c r="J20" s="7"/>
      <c r="K20" s="7"/>
    </row>
    <row r="21" spans="2:11">
      <c r="B21" s="7"/>
      <c r="C21" s="7"/>
      <c r="D21" s="7"/>
      <c r="E21" s="7"/>
      <c r="F21" s="7"/>
      <c r="G21" s="7"/>
      <c r="H21" s="7"/>
      <c r="I21" s="7"/>
      <c r="J21" s="7"/>
      <c r="K21" s="7"/>
    </row>
    <row r="22" spans="2:11">
      <c r="B22" s="7"/>
      <c r="C22" s="7"/>
      <c r="D22" s="7"/>
      <c r="E22" s="7"/>
      <c r="F22" s="7"/>
      <c r="G22" s="7"/>
      <c r="H22" s="7"/>
      <c r="I22" s="7"/>
      <c r="J22" s="7"/>
      <c r="K22" s="7"/>
    </row>
    <row r="23" spans="2:11">
      <c r="B23" s="7"/>
      <c r="C23" s="7"/>
      <c r="D23" s="7"/>
      <c r="E23" s="7"/>
      <c r="F23" s="7"/>
      <c r="G23" s="7"/>
      <c r="H23" s="7"/>
      <c r="I23" s="7"/>
      <c r="J23" s="7"/>
      <c r="K23" s="7"/>
    </row>
    <row r="24" spans="2:11">
      <c r="B24" s="7"/>
      <c r="C24" s="7"/>
      <c r="D24" s="7"/>
      <c r="E24" s="7"/>
      <c r="F24" s="7"/>
      <c r="G24" s="7"/>
      <c r="H24" s="7"/>
      <c r="I24" s="7"/>
      <c r="J24" s="7"/>
      <c r="K24" s="7"/>
    </row>
    <row r="25" spans="2:11">
      <c r="B25" s="7"/>
      <c r="C25" s="7"/>
      <c r="D25" s="7"/>
      <c r="E25" s="7"/>
      <c r="F25" s="7"/>
      <c r="G25" s="7"/>
      <c r="H25" s="7"/>
      <c r="I25" s="7"/>
      <c r="J25" s="7"/>
      <c r="K25" s="7"/>
    </row>
    <row r="26" spans="2:11">
      <c r="B26" s="7"/>
      <c r="C26" s="7"/>
      <c r="D26" s="7"/>
      <c r="E26" s="7"/>
      <c r="F26" s="7"/>
      <c r="G26" s="7"/>
      <c r="H26" s="7"/>
      <c r="I26" s="7"/>
      <c r="J26" s="7"/>
      <c r="K26" s="7"/>
    </row>
    <row r="27" spans="2:11">
      <c r="B27" s="7"/>
      <c r="C27" s="7"/>
      <c r="D27" s="7"/>
      <c r="E27" s="7"/>
      <c r="F27" s="7"/>
      <c r="G27" s="7"/>
      <c r="H27" s="7"/>
      <c r="I27" s="7"/>
      <c r="J27" s="7"/>
      <c r="K27" s="7"/>
    </row>
    <row r="28" spans="2:11">
      <c r="B28" s="7"/>
      <c r="C28" s="7"/>
      <c r="D28" s="7"/>
      <c r="E28" s="7"/>
      <c r="F28" s="7"/>
      <c r="G28" s="7"/>
      <c r="H28" s="7"/>
      <c r="I28" s="7"/>
      <c r="J28" s="7"/>
      <c r="K28" s="7"/>
    </row>
    <row r="29" spans="2:11">
      <c r="B29" s="7"/>
      <c r="C29" s="7"/>
      <c r="D29" s="7"/>
      <c r="E29" s="7"/>
      <c r="F29" s="7"/>
      <c r="G29" s="7"/>
      <c r="H29" s="7"/>
      <c r="I29" s="7"/>
      <c r="J29" s="7"/>
      <c r="K29" s="7"/>
    </row>
    <row r="30" spans="2:11">
      <c r="B30" s="7"/>
      <c r="C30" s="7"/>
      <c r="D30" s="7"/>
      <c r="E30" s="7"/>
      <c r="F30" s="7"/>
      <c r="G30" s="7"/>
      <c r="H30" s="7"/>
      <c r="I30" s="7"/>
      <c r="J30" s="7"/>
      <c r="K30" s="7"/>
    </row>
    <row r="31" spans="2:11">
      <c r="B31" s="7"/>
      <c r="C31" s="7"/>
      <c r="D31" s="7"/>
      <c r="E31" s="7"/>
      <c r="F31" s="7"/>
      <c r="G31" s="7"/>
      <c r="H31" s="7"/>
      <c r="I31" s="7"/>
      <c r="J31" s="7"/>
      <c r="K31" s="7"/>
    </row>
    <row r="32" spans="2:11">
      <c r="B32" s="7"/>
      <c r="C32" s="7"/>
      <c r="D32" s="7"/>
      <c r="E32" s="7"/>
      <c r="F32" s="7"/>
      <c r="G32" s="7"/>
      <c r="H32" s="7"/>
      <c r="I32" s="7"/>
      <c r="J32" s="7"/>
      <c r="K32" s="7"/>
    </row>
    <row r="33" spans="2:11">
      <c r="B33" s="7"/>
      <c r="C33" s="7"/>
      <c r="D33" s="7"/>
      <c r="E33" s="7"/>
      <c r="F33" s="7"/>
      <c r="G33" s="7"/>
      <c r="H33" s="7"/>
      <c r="I33" s="7"/>
      <c r="J33" s="7"/>
      <c r="K33" s="7"/>
    </row>
    <row r="34" spans="2:11">
      <c r="B34" s="7"/>
      <c r="C34" s="7"/>
      <c r="D34" s="7"/>
      <c r="E34" s="7"/>
      <c r="F34" s="7"/>
      <c r="G34" s="7"/>
      <c r="H34" s="7"/>
      <c r="I34" s="7"/>
      <c r="J34" s="7"/>
      <c r="K34" s="7"/>
    </row>
    <row r="35" spans="2:11">
      <c r="B35" s="7"/>
      <c r="C35" s="7"/>
      <c r="D35" s="7"/>
      <c r="E35" s="7"/>
      <c r="F35" s="7"/>
      <c r="G35" s="7"/>
      <c r="H35" s="7"/>
      <c r="I35" s="7"/>
      <c r="J35" s="7"/>
      <c r="K35" s="7"/>
    </row>
    <row r="36" spans="2:11">
      <c r="B36" s="7"/>
      <c r="C36" s="7"/>
      <c r="D36" s="7"/>
      <c r="E36" s="7"/>
      <c r="F36" s="7"/>
      <c r="G36" s="7"/>
      <c r="H36" s="7"/>
      <c r="I36" s="7"/>
      <c r="J36" s="7"/>
      <c r="K36" s="7"/>
    </row>
    <row r="37" spans="2:11">
      <c r="B37" s="7"/>
      <c r="C37" s="7"/>
      <c r="D37" s="7"/>
      <c r="E37" s="7"/>
      <c r="F37" s="7"/>
      <c r="G37" s="7"/>
      <c r="H37" s="7"/>
      <c r="I37" s="7"/>
      <c r="J37" s="7"/>
      <c r="K37" s="7"/>
    </row>
    <row r="38" spans="2:11">
      <c r="B38" s="7"/>
      <c r="C38" s="7"/>
      <c r="D38" s="7"/>
      <c r="E38" s="7"/>
      <c r="F38" s="7"/>
      <c r="G38" s="7"/>
      <c r="H38" s="7"/>
      <c r="I38" s="7"/>
      <c r="J38" s="7"/>
      <c r="K38" s="7"/>
    </row>
    <row r="39" spans="2:11">
      <c r="B39" s="7"/>
      <c r="C39" s="7"/>
      <c r="D39" s="7"/>
      <c r="E39" s="7"/>
      <c r="F39" s="7"/>
      <c r="G39" s="7"/>
      <c r="H39" s="7"/>
      <c r="I39" s="7"/>
      <c r="J39" s="7"/>
      <c r="K39" s="7"/>
    </row>
    <row r="43" spans="2:11" ht="21">
      <c r="B43" s="10" t="s">
        <v>1382</v>
      </c>
      <c r="D43" s="9" t="s">
        <v>89</v>
      </c>
    </row>
    <row r="46" spans="2:11">
      <c r="B46" s="7"/>
      <c r="C46" s="7"/>
      <c r="D46" s="7"/>
      <c r="E46" s="7"/>
      <c r="F46" s="7"/>
      <c r="G46" s="7"/>
      <c r="H46" s="7"/>
      <c r="I46" s="7"/>
      <c r="J46" s="7"/>
    </row>
    <row r="47" spans="2:11">
      <c r="B47" s="7"/>
      <c r="C47" s="7"/>
      <c r="D47" s="7"/>
      <c r="E47" s="7"/>
      <c r="F47" s="7"/>
      <c r="G47" s="7"/>
      <c r="H47" s="7"/>
      <c r="I47" s="7"/>
      <c r="J47" s="7"/>
    </row>
    <row r="48" spans="2:11">
      <c r="B48" s="7"/>
      <c r="C48" s="7"/>
      <c r="D48" s="7"/>
      <c r="E48" s="7"/>
      <c r="F48" s="7"/>
      <c r="G48" s="7"/>
      <c r="H48" s="7"/>
      <c r="I48" s="7"/>
      <c r="J48" s="7"/>
    </row>
    <row r="49" spans="2:10">
      <c r="B49" s="7"/>
      <c r="C49" s="7"/>
      <c r="D49" s="7"/>
      <c r="E49" s="7"/>
      <c r="F49" s="7"/>
      <c r="G49" s="7"/>
      <c r="H49" s="7"/>
      <c r="I49" s="7"/>
      <c r="J49" s="7"/>
    </row>
    <row r="50" spans="2:10">
      <c r="B50" s="7"/>
      <c r="C50" s="7"/>
      <c r="D50" s="7"/>
      <c r="E50" s="7"/>
      <c r="F50" s="7"/>
      <c r="G50" s="7"/>
      <c r="H50" s="7"/>
      <c r="I50" s="7"/>
      <c r="J50" s="7"/>
    </row>
    <row r="51" spans="2:10">
      <c r="B51" s="7"/>
      <c r="C51" s="7"/>
      <c r="D51" s="7"/>
      <c r="E51" s="7"/>
      <c r="F51" s="7"/>
      <c r="G51" s="7"/>
      <c r="H51" s="7"/>
      <c r="I51" s="7"/>
      <c r="J51" s="7"/>
    </row>
    <row r="52" spans="2:10">
      <c r="B52" s="7"/>
      <c r="C52" s="7"/>
      <c r="D52" s="7"/>
      <c r="E52" s="7"/>
      <c r="F52" s="7"/>
      <c r="G52" s="7"/>
      <c r="H52" s="7"/>
      <c r="I52" s="7"/>
      <c r="J52" s="7"/>
    </row>
    <row r="53" spans="2:10">
      <c r="B53" s="7"/>
      <c r="C53" s="7"/>
      <c r="D53" s="7"/>
      <c r="E53" s="7"/>
      <c r="F53" s="7"/>
      <c r="G53" s="7"/>
      <c r="H53" s="7"/>
      <c r="I53" s="7"/>
      <c r="J53" s="7"/>
    </row>
    <row r="54" spans="2:10">
      <c r="B54" s="7"/>
      <c r="C54" s="7"/>
      <c r="D54" s="7"/>
      <c r="E54" s="7"/>
      <c r="F54" s="7"/>
      <c r="G54" s="7"/>
      <c r="H54" s="7"/>
      <c r="I54" s="7"/>
      <c r="J54" s="7"/>
    </row>
    <row r="55" spans="2:10">
      <c r="B55" s="7"/>
      <c r="C55" s="7"/>
      <c r="D55" s="7"/>
      <c r="E55" s="7"/>
      <c r="F55" s="7"/>
      <c r="G55" s="7"/>
      <c r="H55" s="7"/>
      <c r="I55" s="7"/>
      <c r="J55" s="7"/>
    </row>
    <row r="56" spans="2:10">
      <c r="B56" s="7"/>
      <c r="C56" s="7"/>
      <c r="D56" s="7"/>
      <c r="E56" s="7"/>
      <c r="F56" s="7"/>
      <c r="G56" s="7"/>
      <c r="H56" s="7"/>
      <c r="I56" s="7"/>
      <c r="J56" s="7"/>
    </row>
    <row r="57" spans="2:10">
      <c r="B57" s="7"/>
      <c r="C57" s="7"/>
      <c r="D57" s="7"/>
      <c r="E57" s="7"/>
      <c r="F57" s="7"/>
      <c r="G57" s="7"/>
      <c r="H57" s="7"/>
      <c r="I57" s="7"/>
      <c r="J57" s="7"/>
    </row>
    <row r="58" spans="2:10">
      <c r="B58" s="7"/>
      <c r="C58" s="7"/>
      <c r="D58" s="7"/>
      <c r="E58" s="7"/>
      <c r="F58" s="7"/>
      <c r="G58" s="7"/>
      <c r="H58" s="7"/>
      <c r="I58" s="7"/>
      <c r="J58" s="7"/>
    </row>
    <row r="59" spans="2:10">
      <c r="B59" s="7"/>
      <c r="C59" s="7"/>
      <c r="D59" s="7"/>
      <c r="E59" s="7"/>
      <c r="F59" s="7"/>
      <c r="G59" s="7"/>
      <c r="H59" s="7"/>
      <c r="I59" s="7"/>
      <c r="J59" s="7"/>
    </row>
    <row r="60" spans="2:10">
      <c r="B60" s="7"/>
      <c r="C60" s="7"/>
      <c r="D60" s="7"/>
      <c r="E60" s="7"/>
      <c r="F60" s="7"/>
      <c r="G60" s="7"/>
      <c r="H60" s="7"/>
      <c r="I60" s="7"/>
      <c r="J60" s="7"/>
    </row>
    <row r="61" spans="2:10">
      <c r="B61" s="7"/>
      <c r="C61" s="7"/>
      <c r="D61" s="7"/>
      <c r="E61" s="7"/>
      <c r="F61" s="7"/>
      <c r="G61" s="7"/>
      <c r="H61" s="7"/>
      <c r="I61" s="7"/>
      <c r="J61" s="7"/>
    </row>
    <row r="62" spans="2:10">
      <c r="B62" s="7"/>
      <c r="C62" s="7"/>
      <c r="D62" s="7"/>
      <c r="E62" s="7"/>
      <c r="F62" s="7"/>
      <c r="G62" s="7"/>
      <c r="H62" s="7"/>
      <c r="I62" s="7"/>
      <c r="J62" s="7"/>
    </row>
    <row r="63" spans="2:10">
      <c r="B63" s="7"/>
      <c r="C63" s="7"/>
      <c r="D63" s="7"/>
      <c r="E63" s="7"/>
      <c r="F63" s="7"/>
      <c r="G63" s="7"/>
      <c r="H63" s="7"/>
      <c r="I63" s="7"/>
      <c r="J63" s="7"/>
    </row>
    <row r="64" spans="2:10">
      <c r="B64" s="7"/>
      <c r="C64" s="7"/>
      <c r="D64" s="7"/>
      <c r="E64" s="7"/>
      <c r="F64" s="7"/>
      <c r="G64" s="7"/>
      <c r="H64" s="7"/>
      <c r="I64" s="7"/>
      <c r="J64" s="7"/>
    </row>
    <row r="65" spans="2:10">
      <c r="B65" s="7"/>
      <c r="C65" s="7"/>
      <c r="D65" s="7"/>
      <c r="E65" s="7"/>
      <c r="F65" s="7"/>
      <c r="G65" s="7"/>
      <c r="H65" s="7"/>
      <c r="I65" s="7"/>
      <c r="J65" s="7"/>
    </row>
    <row r="66" spans="2:10">
      <c r="B66" s="7"/>
      <c r="C66" s="7"/>
      <c r="D66" s="7"/>
      <c r="E66" s="7"/>
      <c r="F66" s="7"/>
      <c r="G66" s="7"/>
      <c r="H66" s="7"/>
      <c r="I66" s="7"/>
      <c r="J66" s="7"/>
    </row>
    <row r="67" spans="2:10">
      <c r="B67" s="7"/>
      <c r="C67" s="7"/>
      <c r="D67" s="7"/>
      <c r="E67" s="7"/>
      <c r="F67" s="7"/>
      <c r="G67" s="7"/>
      <c r="H67" s="7"/>
      <c r="I67" s="7"/>
      <c r="J67" s="7"/>
    </row>
    <row r="68" spans="2:10">
      <c r="B68" s="7"/>
      <c r="C68" s="7"/>
      <c r="D68" s="7"/>
      <c r="E68" s="7"/>
      <c r="F68" s="7"/>
      <c r="G68" s="7"/>
      <c r="H68" s="7"/>
      <c r="I68" s="7"/>
      <c r="J68" s="7"/>
    </row>
    <row r="69" spans="2:10">
      <c r="B69" s="7"/>
      <c r="C69" s="7"/>
      <c r="D69" s="7"/>
      <c r="E69" s="7"/>
      <c r="F69" s="7"/>
      <c r="G69" s="7"/>
      <c r="H69" s="7"/>
      <c r="I69" s="7"/>
      <c r="J69" s="7"/>
    </row>
    <row r="70" spans="2:10">
      <c r="B70" s="7"/>
      <c r="C70" s="7"/>
      <c r="D70" s="7"/>
      <c r="E70" s="7"/>
      <c r="F70" s="7"/>
      <c r="G70" s="7"/>
      <c r="H70" s="7"/>
      <c r="I70" s="7"/>
      <c r="J70" s="7"/>
    </row>
    <row r="71" spans="2:10">
      <c r="B71" s="7"/>
      <c r="C71" s="7"/>
      <c r="D71" s="7"/>
      <c r="E71" s="7"/>
      <c r="F71" s="7"/>
      <c r="G71" s="7"/>
      <c r="H71" s="7"/>
      <c r="I71" s="7"/>
      <c r="J71" s="7"/>
    </row>
    <row r="72" spans="2:10">
      <c r="B72" s="7"/>
      <c r="C72" s="7"/>
      <c r="D72" s="7"/>
      <c r="E72" s="7"/>
      <c r="F72" s="7"/>
      <c r="G72" s="7"/>
      <c r="H72" s="7"/>
      <c r="I72" s="7"/>
      <c r="J72" s="7"/>
    </row>
    <row r="73" spans="2:10">
      <c r="B73" s="7"/>
      <c r="C73" s="7"/>
      <c r="D73" s="7"/>
      <c r="E73" s="7"/>
      <c r="F73" s="7"/>
      <c r="G73" s="7"/>
      <c r="H73" s="7"/>
      <c r="I73" s="7"/>
      <c r="J73" s="7"/>
    </row>
    <row r="74" spans="2:10">
      <c r="B74" s="7"/>
      <c r="C74" s="7"/>
      <c r="D74" s="7"/>
      <c r="E74" s="7"/>
      <c r="F74" s="7"/>
      <c r="G74" s="7"/>
      <c r="H74" s="7"/>
      <c r="I74" s="7"/>
      <c r="J74" s="7"/>
    </row>
    <row r="75" spans="2:10">
      <c r="B75" s="7"/>
      <c r="C75" s="7"/>
      <c r="D75" s="7"/>
      <c r="E75" s="7"/>
      <c r="F75" s="7"/>
      <c r="G75" s="7"/>
      <c r="H75" s="7"/>
      <c r="I75" s="7"/>
      <c r="J75" s="7"/>
    </row>
    <row r="76" spans="2:10">
      <c r="B76" s="7"/>
      <c r="C76" s="7"/>
      <c r="D76" s="7"/>
      <c r="E76" s="7"/>
      <c r="F76" s="7"/>
      <c r="G76" s="7"/>
      <c r="H76" s="7"/>
      <c r="I76" s="7"/>
      <c r="J76" s="7"/>
    </row>
    <row r="77" spans="2:10">
      <c r="B77" s="7"/>
      <c r="C77" s="7"/>
      <c r="D77" s="7"/>
      <c r="E77" s="7"/>
      <c r="F77" s="7"/>
      <c r="G77" s="7"/>
      <c r="H77" s="7"/>
      <c r="I77" s="7"/>
      <c r="J77" s="7"/>
    </row>
    <row r="78" spans="2:10">
      <c r="B78" s="7"/>
      <c r="C78" s="7"/>
      <c r="D78" s="7"/>
      <c r="E78" s="7"/>
      <c r="F78" s="7"/>
      <c r="G78" s="7"/>
      <c r="H78" s="7"/>
      <c r="I78" s="7"/>
      <c r="J78" s="7"/>
    </row>
    <row r="79" spans="2:10">
      <c r="B79" s="7"/>
      <c r="C79" s="7"/>
      <c r="D79" s="7"/>
      <c r="E79" s="7"/>
      <c r="F79" s="7"/>
      <c r="G79" s="7"/>
      <c r="H79" s="7"/>
      <c r="I79" s="7"/>
      <c r="J79" s="7"/>
    </row>
    <row r="80" spans="2:10">
      <c r="B80" s="7"/>
      <c r="C80" s="7"/>
      <c r="D80" s="7"/>
      <c r="E80" s="7"/>
      <c r="F80" s="7"/>
      <c r="G80" s="7"/>
      <c r="H80" s="7"/>
      <c r="I80" s="7"/>
      <c r="J80" s="7"/>
    </row>
    <row r="81" spans="2:10">
      <c r="B81" s="7"/>
      <c r="C81" s="7"/>
      <c r="D81" s="7"/>
      <c r="E81" s="7"/>
      <c r="F81" s="7"/>
      <c r="G81" s="7"/>
      <c r="H81" s="7"/>
      <c r="I81" s="7"/>
      <c r="J81" s="7"/>
    </row>
    <row r="82" spans="2:10">
      <c r="B82" s="7"/>
      <c r="C82" s="7"/>
      <c r="D82" s="7"/>
      <c r="E82" s="7"/>
      <c r="F82" s="7"/>
      <c r="G82" s="7"/>
      <c r="H82" s="7"/>
      <c r="I82" s="7"/>
      <c r="J82" s="7"/>
    </row>
    <row r="86" spans="2:10" ht="21">
      <c r="B86" s="10" t="s">
        <v>1383</v>
      </c>
      <c r="D86" s="9" t="s">
        <v>102</v>
      </c>
    </row>
    <row r="89" spans="2:10">
      <c r="B89" s="7"/>
      <c r="C89" s="7"/>
      <c r="D89" s="7"/>
      <c r="E89" s="7"/>
      <c r="F89" s="7"/>
      <c r="G89" s="7"/>
      <c r="H89" s="7"/>
      <c r="I89" s="7"/>
      <c r="J89" s="7"/>
    </row>
    <row r="90" spans="2:10">
      <c r="B90" s="7"/>
      <c r="C90" s="7"/>
      <c r="D90" s="7"/>
      <c r="E90" s="7"/>
      <c r="F90" s="7"/>
      <c r="G90" s="7"/>
      <c r="H90" s="7"/>
      <c r="I90" s="7"/>
      <c r="J90" s="7"/>
    </row>
    <row r="91" spans="2:10">
      <c r="B91" s="7"/>
      <c r="C91" s="7"/>
      <c r="D91" s="7"/>
      <c r="E91" s="7"/>
      <c r="F91" s="7"/>
      <c r="G91" s="7"/>
      <c r="H91" s="7"/>
      <c r="I91" s="7"/>
      <c r="J91" s="7"/>
    </row>
    <row r="92" spans="2:10">
      <c r="B92" s="7"/>
      <c r="C92" s="7"/>
      <c r="D92" s="7"/>
      <c r="E92" s="7"/>
      <c r="F92" s="7"/>
      <c r="G92" s="7"/>
      <c r="H92" s="7"/>
      <c r="I92" s="7"/>
      <c r="J92" s="7"/>
    </row>
    <row r="93" spans="2:10">
      <c r="B93" s="7"/>
      <c r="C93" s="7"/>
      <c r="D93" s="7"/>
      <c r="E93" s="7"/>
      <c r="F93" s="7"/>
      <c r="G93" s="7"/>
      <c r="H93" s="7"/>
      <c r="I93" s="7"/>
      <c r="J93" s="7"/>
    </row>
    <row r="94" spans="2:10">
      <c r="B94" s="7"/>
      <c r="C94" s="7"/>
      <c r="D94" s="7"/>
      <c r="E94" s="7"/>
      <c r="F94" s="7"/>
      <c r="G94" s="7"/>
      <c r="H94" s="7"/>
      <c r="I94" s="7"/>
      <c r="J94" s="7"/>
    </row>
    <row r="95" spans="2:10">
      <c r="B95" s="7"/>
      <c r="C95" s="7"/>
      <c r="D95" s="7"/>
      <c r="E95" s="7"/>
      <c r="F95" s="7"/>
      <c r="G95" s="7"/>
      <c r="H95" s="7"/>
      <c r="I95" s="7"/>
      <c r="J95" s="7"/>
    </row>
    <row r="96" spans="2:10">
      <c r="B96" s="7"/>
      <c r="C96" s="7"/>
      <c r="D96" s="7"/>
      <c r="E96" s="7"/>
      <c r="F96" s="7"/>
      <c r="G96" s="7"/>
      <c r="H96" s="7"/>
      <c r="I96" s="7"/>
      <c r="J96" s="7"/>
    </row>
    <row r="97" spans="2:10">
      <c r="B97" s="7"/>
      <c r="C97" s="7"/>
      <c r="D97" s="7"/>
      <c r="E97" s="7"/>
      <c r="F97" s="7"/>
      <c r="G97" s="7"/>
      <c r="H97" s="7"/>
      <c r="I97" s="7"/>
      <c r="J97" s="7"/>
    </row>
    <row r="98" spans="2:10">
      <c r="B98" s="7"/>
      <c r="C98" s="7"/>
      <c r="D98" s="7"/>
      <c r="E98" s="7"/>
      <c r="F98" s="7"/>
      <c r="G98" s="7"/>
      <c r="H98" s="7"/>
      <c r="I98" s="7"/>
      <c r="J98" s="7"/>
    </row>
    <row r="99" spans="2:10">
      <c r="B99" s="7"/>
      <c r="C99" s="7"/>
      <c r="D99" s="7"/>
      <c r="E99" s="7"/>
      <c r="F99" s="7"/>
      <c r="G99" s="7"/>
      <c r="H99" s="7"/>
      <c r="I99" s="7"/>
      <c r="J99" s="7"/>
    </row>
    <row r="100" spans="2:10">
      <c r="B100" s="7"/>
      <c r="C100" s="7"/>
      <c r="D100" s="7"/>
      <c r="E100" s="7"/>
      <c r="F100" s="7"/>
      <c r="G100" s="7"/>
      <c r="H100" s="7"/>
      <c r="I100" s="7"/>
      <c r="J100" s="7"/>
    </row>
    <row r="101" spans="2:10">
      <c r="B101" s="7"/>
      <c r="C101" s="7"/>
      <c r="D101" s="7"/>
      <c r="E101" s="7"/>
      <c r="F101" s="7"/>
      <c r="G101" s="7"/>
      <c r="H101" s="7"/>
      <c r="I101" s="7"/>
      <c r="J101" s="7"/>
    </row>
    <row r="102" spans="2:10">
      <c r="B102" s="7"/>
      <c r="C102" s="7"/>
      <c r="D102" s="7"/>
      <c r="E102" s="7"/>
      <c r="F102" s="7"/>
      <c r="G102" s="7"/>
      <c r="H102" s="7"/>
      <c r="I102" s="7"/>
      <c r="J102" s="7"/>
    </row>
    <row r="103" spans="2:10">
      <c r="B103" s="7"/>
      <c r="C103" s="7"/>
      <c r="D103" s="7"/>
      <c r="E103" s="7"/>
      <c r="F103" s="7"/>
      <c r="G103" s="7"/>
      <c r="H103" s="7"/>
      <c r="I103" s="7"/>
      <c r="J103" s="7"/>
    </row>
    <row r="104" spans="2:10">
      <c r="B104" s="7"/>
      <c r="C104" s="7"/>
      <c r="D104" s="7"/>
      <c r="E104" s="7"/>
      <c r="F104" s="7"/>
      <c r="G104" s="7"/>
      <c r="H104" s="7"/>
      <c r="I104" s="7"/>
      <c r="J104" s="7"/>
    </row>
    <row r="105" spans="2:10">
      <c r="B105" s="7"/>
      <c r="C105" s="7"/>
      <c r="D105" s="7"/>
      <c r="E105" s="7"/>
      <c r="F105" s="7"/>
      <c r="G105" s="7"/>
      <c r="H105" s="7"/>
      <c r="I105" s="7"/>
      <c r="J105" s="7"/>
    </row>
    <row r="106" spans="2:10">
      <c r="B106" s="7"/>
      <c r="C106" s="7"/>
      <c r="D106" s="7"/>
      <c r="E106" s="7"/>
      <c r="F106" s="7"/>
      <c r="G106" s="7"/>
      <c r="H106" s="7"/>
      <c r="I106" s="7"/>
      <c r="J106" s="7"/>
    </row>
    <row r="107" spans="2:10">
      <c r="B107" s="7"/>
      <c r="C107" s="7"/>
      <c r="D107" s="7"/>
      <c r="E107" s="7"/>
      <c r="F107" s="7"/>
      <c r="G107" s="7"/>
      <c r="H107" s="7"/>
      <c r="I107" s="7"/>
      <c r="J107" s="7"/>
    </row>
    <row r="108" spans="2:10">
      <c r="B108" s="7"/>
      <c r="C108" s="7"/>
      <c r="D108" s="7"/>
      <c r="E108" s="7"/>
      <c r="F108" s="7"/>
      <c r="G108" s="7"/>
      <c r="H108" s="7"/>
      <c r="I108" s="7"/>
      <c r="J108" s="7"/>
    </row>
    <row r="109" spans="2:10">
      <c r="B109" s="7"/>
      <c r="C109" s="7"/>
      <c r="D109" s="7"/>
      <c r="E109" s="7"/>
      <c r="F109" s="7"/>
      <c r="G109" s="7"/>
      <c r="H109" s="7"/>
      <c r="I109" s="7"/>
      <c r="J109" s="7"/>
    </row>
    <row r="110" spans="2:10">
      <c r="B110" s="7"/>
      <c r="C110" s="7"/>
      <c r="D110" s="7"/>
      <c r="E110" s="7"/>
      <c r="F110" s="7"/>
      <c r="G110" s="7"/>
      <c r="H110" s="7"/>
      <c r="I110" s="7"/>
      <c r="J110" s="7"/>
    </row>
    <row r="111" spans="2:10">
      <c r="B111" s="7"/>
      <c r="C111" s="7"/>
      <c r="D111" s="7"/>
      <c r="E111" s="7"/>
      <c r="F111" s="7"/>
      <c r="G111" s="7"/>
      <c r="H111" s="7"/>
      <c r="I111" s="7"/>
      <c r="J111" s="7"/>
    </row>
    <row r="112" spans="2:10">
      <c r="B112" s="7"/>
      <c r="C112" s="7"/>
      <c r="D112" s="7"/>
      <c r="E112" s="7"/>
      <c r="F112" s="7"/>
      <c r="G112" s="7"/>
      <c r="H112" s="7"/>
      <c r="I112" s="7"/>
      <c r="J112" s="7"/>
    </row>
    <row r="113" spans="2:10">
      <c r="B113" s="7"/>
      <c r="C113" s="7"/>
      <c r="D113" s="7"/>
      <c r="E113" s="7"/>
      <c r="F113" s="7"/>
      <c r="G113" s="7"/>
      <c r="H113" s="7"/>
      <c r="I113" s="7"/>
      <c r="J113" s="7"/>
    </row>
    <row r="114" spans="2:10">
      <c r="B114" s="7"/>
      <c r="C114" s="7"/>
      <c r="D114" s="7"/>
      <c r="E114" s="7"/>
      <c r="F114" s="7"/>
      <c r="G114" s="7"/>
      <c r="H114" s="7"/>
      <c r="I114" s="7"/>
      <c r="J114" s="7"/>
    </row>
    <row r="115" spans="2:10">
      <c r="B115" s="7"/>
      <c r="C115" s="7"/>
      <c r="D115" s="7"/>
      <c r="E115" s="7"/>
      <c r="F115" s="7"/>
      <c r="G115" s="7"/>
      <c r="H115" s="7"/>
      <c r="I115" s="7"/>
      <c r="J115" s="7"/>
    </row>
    <row r="116" spans="2:10">
      <c r="B116" s="7"/>
      <c r="C116" s="7"/>
      <c r="D116" s="7"/>
      <c r="E116" s="7"/>
      <c r="F116" s="7"/>
      <c r="G116" s="7"/>
      <c r="H116" s="7"/>
      <c r="I116" s="7"/>
      <c r="J116" s="7"/>
    </row>
    <row r="117" spans="2:10">
      <c r="B117" s="7"/>
      <c r="C117" s="7"/>
      <c r="D117" s="7"/>
      <c r="E117" s="7"/>
      <c r="F117" s="7"/>
      <c r="G117" s="7"/>
      <c r="H117" s="7"/>
      <c r="I117" s="7"/>
      <c r="J117" s="7"/>
    </row>
    <row r="118" spans="2:10">
      <c r="B118" s="7"/>
      <c r="C118" s="7"/>
      <c r="D118" s="7"/>
      <c r="E118" s="7"/>
      <c r="F118" s="7"/>
      <c r="G118" s="7"/>
      <c r="H118" s="7"/>
      <c r="I118" s="7"/>
      <c r="J118" s="7"/>
    </row>
    <row r="119" spans="2:10">
      <c r="B119" s="7"/>
      <c r="C119" s="7"/>
      <c r="D119" s="7"/>
      <c r="E119" s="7"/>
      <c r="F119" s="7"/>
      <c r="G119" s="7"/>
      <c r="H119" s="7"/>
      <c r="I119" s="7"/>
      <c r="J119" s="7"/>
    </row>
    <row r="120" spans="2:10">
      <c r="B120" s="7"/>
      <c r="C120" s="7"/>
      <c r="D120" s="7"/>
      <c r="E120" s="7"/>
      <c r="F120" s="7"/>
      <c r="G120" s="7"/>
      <c r="H120" s="7"/>
      <c r="I120" s="7"/>
      <c r="J120" s="7"/>
    </row>
    <row r="121" spans="2:10">
      <c r="B121" s="7"/>
      <c r="C121" s="7"/>
      <c r="D121" s="7"/>
      <c r="E121" s="7"/>
      <c r="F121" s="7"/>
      <c r="G121" s="7"/>
      <c r="H121" s="7"/>
      <c r="I121" s="7"/>
      <c r="J121" s="7"/>
    </row>
    <row r="122" spans="2:10">
      <c r="B122" s="7"/>
      <c r="C122" s="7"/>
      <c r="D122" s="7"/>
      <c r="E122" s="7"/>
      <c r="F122" s="7"/>
      <c r="G122" s="7"/>
      <c r="H122" s="7"/>
      <c r="I122" s="7"/>
      <c r="J122" s="7"/>
    </row>
    <row r="123" spans="2:10">
      <c r="B123" s="7"/>
      <c r="C123" s="7"/>
      <c r="D123" s="7"/>
      <c r="E123" s="7"/>
      <c r="F123" s="7"/>
      <c r="G123" s="7"/>
      <c r="H123" s="7"/>
      <c r="I123" s="7"/>
      <c r="J123" s="7"/>
    </row>
    <row r="124" spans="2:10">
      <c r="B124" s="7"/>
      <c r="C124" s="7"/>
      <c r="D124" s="7"/>
      <c r="E124" s="7"/>
      <c r="F124" s="7"/>
      <c r="G124" s="7"/>
      <c r="H124" s="7"/>
      <c r="I124" s="7"/>
      <c r="J124" s="7"/>
    </row>
    <row r="125" spans="2:10">
      <c r="B125" s="7"/>
      <c r="C125" s="7"/>
      <c r="D125" s="7"/>
      <c r="E125" s="7"/>
      <c r="F125" s="7"/>
      <c r="G125" s="7"/>
      <c r="H125" s="7"/>
      <c r="I125" s="7"/>
      <c r="J125" s="7"/>
    </row>
    <row r="126" spans="2:10">
      <c r="B126" s="7"/>
      <c r="C126" s="7"/>
      <c r="D126" s="7"/>
      <c r="E126" s="7"/>
      <c r="F126" s="7"/>
      <c r="G126" s="7"/>
      <c r="H126" s="7"/>
      <c r="I126" s="7"/>
      <c r="J126" s="7"/>
    </row>
    <row r="130" spans="2:13" ht="21">
      <c r="B130" s="10" t="s">
        <v>1384</v>
      </c>
      <c r="D130" s="9" t="s">
        <v>115</v>
      </c>
    </row>
    <row r="133" spans="2:13">
      <c r="B133" s="7"/>
      <c r="C133" s="7"/>
      <c r="D133" s="7"/>
      <c r="E133" s="7"/>
      <c r="F133" s="7"/>
      <c r="G133" s="7"/>
      <c r="H133" s="7"/>
      <c r="I133" s="7"/>
      <c r="J133" s="7"/>
      <c r="K133" s="7"/>
      <c r="L133" s="7"/>
      <c r="M133" s="7"/>
    </row>
    <row r="134" spans="2:13">
      <c r="B134" s="7"/>
      <c r="C134" s="7"/>
      <c r="D134" s="7"/>
      <c r="E134" s="7"/>
      <c r="F134" s="7"/>
      <c r="G134" s="7"/>
      <c r="H134" s="7"/>
      <c r="I134" s="7"/>
      <c r="J134" s="7"/>
      <c r="K134" s="7"/>
      <c r="L134" s="7"/>
      <c r="M134" s="7"/>
    </row>
    <row r="135" spans="2:13">
      <c r="B135" s="7"/>
      <c r="C135" s="7"/>
      <c r="D135" s="7"/>
      <c r="E135" s="7"/>
      <c r="F135" s="7"/>
      <c r="G135" s="7"/>
      <c r="H135" s="7"/>
      <c r="I135" s="7"/>
      <c r="J135" s="7"/>
      <c r="K135" s="7"/>
      <c r="L135" s="7"/>
      <c r="M135" s="7"/>
    </row>
    <row r="136" spans="2:13">
      <c r="B136" s="7"/>
      <c r="C136" s="7"/>
      <c r="D136" s="7"/>
      <c r="E136" s="7"/>
      <c r="F136" s="7"/>
      <c r="G136" s="7"/>
      <c r="H136" s="7"/>
      <c r="I136" s="7"/>
      <c r="J136" s="7"/>
      <c r="K136" s="7"/>
      <c r="L136" s="7"/>
      <c r="M136" s="7"/>
    </row>
    <row r="137" spans="2:13">
      <c r="B137" s="7"/>
      <c r="C137" s="7"/>
      <c r="D137" s="7"/>
      <c r="E137" s="7"/>
      <c r="F137" s="7"/>
      <c r="G137" s="7"/>
      <c r="H137" s="7"/>
      <c r="I137" s="7"/>
      <c r="J137" s="7"/>
      <c r="K137" s="7"/>
      <c r="L137" s="7"/>
      <c r="M137" s="7"/>
    </row>
    <row r="138" spans="2:13">
      <c r="B138" s="7"/>
      <c r="C138" s="7"/>
      <c r="D138" s="7"/>
      <c r="E138" s="7"/>
      <c r="F138" s="7"/>
      <c r="G138" s="7"/>
      <c r="H138" s="7"/>
      <c r="I138" s="7"/>
      <c r="J138" s="7"/>
      <c r="K138" s="7"/>
      <c r="L138" s="7"/>
      <c r="M138" s="7"/>
    </row>
    <row r="139" spans="2:13">
      <c r="B139" s="7"/>
      <c r="C139" s="7"/>
      <c r="D139" s="7"/>
      <c r="E139" s="7"/>
      <c r="F139" s="7"/>
      <c r="G139" s="7"/>
      <c r="H139" s="7"/>
      <c r="I139" s="7"/>
      <c r="J139" s="7"/>
      <c r="K139" s="7"/>
      <c r="L139" s="7"/>
      <c r="M139" s="7"/>
    </row>
    <row r="140" spans="2:13">
      <c r="B140" s="7"/>
      <c r="C140" s="7"/>
      <c r="D140" s="7"/>
      <c r="E140" s="7"/>
      <c r="F140" s="7"/>
      <c r="G140" s="7"/>
      <c r="H140" s="7"/>
      <c r="I140" s="7"/>
      <c r="J140" s="7"/>
      <c r="K140" s="7"/>
      <c r="L140" s="7"/>
      <c r="M140" s="7"/>
    </row>
    <row r="141" spans="2:13">
      <c r="B141" s="7"/>
      <c r="C141" s="7"/>
      <c r="D141" s="7"/>
      <c r="E141" s="7"/>
      <c r="F141" s="7"/>
      <c r="G141" s="7"/>
      <c r="H141" s="7"/>
      <c r="I141" s="7"/>
      <c r="J141" s="7"/>
      <c r="K141" s="7"/>
      <c r="L141" s="7"/>
      <c r="M141" s="7"/>
    </row>
    <row r="142" spans="2:13">
      <c r="B142" s="7"/>
      <c r="C142" s="7"/>
      <c r="D142" s="7"/>
      <c r="E142" s="7"/>
      <c r="F142" s="7"/>
      <c r="G142" s="7"/>
      <c r="H142" s="7"/>
      <c r="I142" s="7"/>
      <c r="J142" s="7"/>
      <c r="K142" s="7"/>
      <c r="L142" s="7"/>
      <c r="M142" s="7"/>
    </row>
    <row r="143" spans="2:13">
      <c r="B143" s="7"/>
      <c r="C143" s="7"/>
      <c r="D143" s="7"/>
      <c r="E143" s="7"/>
      <c r="F143" s="7"/>
      <c r="G143" s="7"/>
      <c r="H143" s="7"/>
      <c r="I143" s="7"/>
      <c r="J143" s="7"/>
      <c r="K143" s="7"/>
      <c r="L143" s="7"/>
      <c r="M143" s="7"/>
    </row>
    <row r="144" spans="2:13">
      <c r="B144" s="7"/>
      <c r="C144" s="7"/>
      <c r="D144" s="7"/>
      <c r="E144" s="7"/>
      <c r="F144" s="7"/>
      <c r="G144" s="7"/>
      <c r="H144" s="7"/>
      <c r="I144" s="7"/>
      <c r="J144" s="7"/>
      <c r="K144" s="7"/>
      <c r="L144" s="7"/>
      <c r="M144" s="7"/>
    </row>
    <row r="145" spans="2:13">
      <c r="B145" s="7"/>
      <c r="C145" s="7"/>
      <c r="D145" s="7"/>
      <c r="E145" s="7"/>
      <c r="F145" s="7"/>
      <c r="G145" s="7"/>
      <c r="H145" s="7"/>
      <c r="I145" s="7"/>
      <c r="J145" s="7"/>
      <c r="K145" s="7"/>
      <c r="L145" s="7"/>
      <c r="M145" s="7"/>
    </row>
    <row r="146" spans="2:13">
      <c r="B146" s="7"/>
      <c r="C146" s="7"/>
      <c r="D146" s="7"/>
      <c r="E146" s="7"/>
      <c r="F146" s="7"/>
      <c r="G146" s="7"/>
      <c r="H146" s="7"/>
      <c r="I146" s="7"/>
      <c r="J146" s="7"/>
      <c r="K146" s="7"/>
      <c r="L146" s="7"/>
      <c r="M146" s="7"/>
    </row>
    <row r="147" spans="2:13">
      <c r="B147" s="7"/>
      <c r="C147" s="7"/>
      <c r="D147" s="7"/>
      <c r="E147" s="7"/>
      <c r="F147" s="7"/>
      <c r="G147" s="7"/>
      <c r="H147" s="7"/>
      <c r="I147" s="7"/>
      <c r="J147" s="7"/>
      <c r="K147" s="7"/>
      <c r="L147" s="7"/>
      <c r="M147" s="7"/>
    </row>
    <row r="148" spans="2:13">
      <c r="B148" s="7"/>
      <c r="C148" s="7"/>
      <c r="D148" s="7"/>
      <c r="E148" s="7"/>
      <c r="F148" s="7"/>
      <c r="G148" s="7"/>
      <c r="H148" s="7"/>
      <c r="I148" s="7"/>
      <c r="J148" s="7"/>
      <c r="K148" s="7"/>
      <c r="L148" s="7"/>
      <c r="M148" s="7"/>
    </row>
    <row r="149" spans="2:13">
      <c r="B149" s="7"/>
      <c r="C149" s="7"/>
      <c r="D149" s="7"/>
      <c r="E149" s="7"/>
      <c r="F149" s="7"/>
      <c r="G149" s="7"/>
      <c r="H149" s="7"/>
      <c r="I149" s="7"/>
      <c r="J149" s="7"/>
      <c r="K149" s="7"/>
      <c r="L149" s="7"/>
      <c r="M149" s="7"/>
    </row>
    <row r="150" spans="2:13">
      <c r="B150" s="7"/>
      <c r="C150" s="7"/>
      <c r="D150" s="7"/>
      <c r="E150" s="7"/>
      <c r="F150" s="7"/>
      <c r="G150" s="7"/>
      <c r="H150" s="7"/>
      <c r="I150" s="7"/>
      <c r="J150" s="7"/>
      <c r="K150" s="7"/>
      <c r="L150" s="7"/>
      <c r="M150" s="7"/>
    </row>
    <row r="151" spans="2:13">
      <c r="B151" s="7"/>
      <c r="C151" s="7"/>
      <c r="D151" s="7"/>
      <c r="E151" s="7"/>
      <c r="F151" s="7"/>
      <c r="G151" s="7"/>
      <c r="H151" s="7"/>
      <c r="I151" s="7"/>
      <c r="J151" s="7"/>
      <c r="K151" s="7"/>
      <c r="L151" s="7"/>
      <c r="M151" s="7"/>
    </row>
    <row r="152" spans="2:13">
      <c r="B152" s="7"/>
      <c r="C152" s="7"/>
      <c r="D152" s="7"/>
      <c r="E152" s="7"/>
      <c r="F152" s="7"/>
      <c r="G152" s="7"/>
      <c r="H152" s="7"/>
      <c r="I152" s="7"/>
      <c r="J152" s="7"/>
      <c r="K152" s="7"/>
      <c r="L152" s="7"/>
      <c r="M152" s="7"/>
    </row>
    <row r="153" spans="2:13">
      <c r="B153" s="7"/>
      <c r="C153" s="7"/>
      <c r="D153" s="7"/>
      <c r="E153" s="7"/>
      <c r="F153" s="7"/>
      <c r="G153" s="7"/>
      <c r="H153" s="7"/>
      <c r="I153" s="7"/>
      <c r="J153" s="7"/>
      <c r="K153" s="7"/>
      <c r="L153" s="7"/>
      <c r="M153" s="7"/>
    </row>
    <row r="154" spans="2:13">
      <c r="B154" s="7"/>
      <c r="C154" s="7"/>
      <c r="D154" s="7"/>
      <c r="E154" s="7"/>
      <c r="F154" s="7"/>
      <c r="G154" s="7"/>
      <c r="H154" s="7"/>
      <c r="I154" s="7"/>
      <c r="J154" s="7"/>
      <c r="K154" s="7"/>
      <c r="L154" s="7"/>
      <c r="M154" s="7"/>
    </row>
    <row r="155" spans="2:13">
      <c r="B155" s="7"/>
      <c r="C155" s="7"/>
      <c r="D155" s="7"/>
      <c r="E155" s="7"/>
      <c r="F155" s="7"/>
      <c r="G155" s="7"/>
      <c r="H155" s="7"/>
      <c r="I155" s="7"/>
      <c r="J155" s="7"/>
      <c r="K155" s="7"/>
      <c r="L155" s="7"/>
      <c r="M155" s="7"/>
    </row>
    <row r="156" spans="2:13">
      <c r="B156" s="7"/>
      <c r="C156" s="7"/>
      <c r="D156" s="7"/>
      <c r="E156" s="7"/>
      <c r="F156" s="7"/>
      <c r="G156" s="7"/>
      <c r="H156" s="7"/>
      <c r="I156" s="7"/>
      <c r="J156" s="7"/>
      <c r="K156" s="7"/>
      <c r="L156" s="7"/>
      <c r="M156" s="7"/>
    </row>
    <row r="157" spans="2:13">
      <c r="B157" s="7"/>
      <c r="C157" s="7"/>
      <c r="D157" s="7"/>
      <c r="E157" s="7"/>
      <c r="F157" s="7"/>
      <c r="G157" s="7"/>
      <c r="H157" s="7"/>
      <c r="I157" s="7"/>
      <c r="J157" s="7"/>
      <c r="K157" s="7"/>
      <c r="L157" s="7"/>
      <c r="M157" s="7"/>
    </row>
    <row r="158" spans="2:13">
      <c r="B158" s="7"/>
      <c r="C158" s="7"/>
      <c r="D158" s="7"/>
      <c r="E158" s="7"/>
      <c r="F158" s="7"/>
      <c r="G158" s="7"/>
      <c r="H158" s="7"/>
      <c r="I158" s="7"/>
      <c r="J158" s="7"/>
      <c r="K158" s="7"/>
      <c r="L158" s="7"/>
      <c r="M158" s="7"/>
    </row>
    <row r="159" spans="2:13">
      <c r="B159" s="7"/>
      <c r="C159" s="7"/>
      <c r="D159" s="7"/>
      <c r="E159" s="7"/>
      <c r="F159" s="7"/>
      <c r="G159" s="7"/>
      <c r="H159" s="7"/>
      <c r="I159" s="7"/>
      <c r="J159" s="7"/>
      <c r="K159" s="7"/>
      <c r="L159" s="7"/>
      <c r="M159" s="7"/>
    </row>
    <row r="160" spans="2:13">
      <c r="B160" s="7"/>
      <c r="C160" s="7"/>
      <c r="D160" s="7"/>
      <c r="E160" s="7"/>
      <c r="F160" s="7"/>
      <c r="G160" s="7"/>
      <c r="H160" s="7"/>
      <c r="I160" s="7"/>
      <c r="J160" s="7"/>
      <c r="K160" s="7"/>
      <c r="L160" s="7"/>
      <c r="M160" s="7"/>
    </row>
    <row r="161" spans="2:13">
      <c r="B161" s="7"/>
      <c r="C161" s="7"/>
      <c r="D161" s="7"/>
      <c r="E161" s="7"/>
      <c r="F161" s="7"/>
      <c r="G161" s="7"/>
      <c r="H161" s="7"/>
      <c r="I161" s="7"/>
      <c r="J161" s="7"/>
      <c r="K161" s="7"/>
      <c r="L161" s="7"/>
      <c r="M161" s="7"/>
    </row>
    <row r="165" spans="2:13" ht="21">
      <c r="B165" s="10" t="s">
        <v>1385</v>
      </c>
      <c r="D165" s="9" t="s">
        <v>127</v>
      </c>
    </row>
    <row r="168" spans="2:13">
      <c r="B168" s="7"/>
      <c r="C168" s="7"/>
      <c r="D168" s="7"/>
      <c r="E168" s="7"/>
      <c r="F168" s="7"/>
      <c r="G168" s="7"/>
      <c r="H168" s="7"/>
      <c r="I168" s="7"/>
      <c r="J168" s="7"/>
      <c r="K168" s="7"/>
    </row>
    <row r="169" spans="2:13">
      <c r="B169" s="7"/>
      <c r="C169" s="7"/>
      <c r="D169" s="7"/>
      <c r="E169" s="7"/>
      <c r="F169" s="7"/>
      <c r="G169" s="7"/>
      <c r="H169" s="7"/>
      <c r="I169" s="7"/>
      <c r="J169" s="7"/>
      <c r="K169" s="7"/>
    </row>
    <row r="170" spans="2:13">
      <c r="B170" s="7"/>
      <c r="C170" s="7"/>
      <c r="D170" s="7"/>
      <c r="E170" s="7"/>
      <c r="F170" s="7"/>
      <c r="G170" s="7"/>
      <c r="H170" s="7"/>
      <c r="I170" s="7"/>
      <c r="J170" s="7"/>
      <c r="K170" s="7"/>
    </row>
    <row r="171" spans="2:13">
      <c r="B171" s="7"/>
      <c r="C171" s="7"/>
      <c r="D171" s="7"/>
      <c r="E171" s="7"/>
      <c r="F171" s="7"/>
      <c r="G171" s="7"/>
      <c r="H171" s="7"/>
      <c r="I171" s="7"/>
      <c r="J171" s="7"/>
      <c r="K171" s="7"/>
    </row>
    <row r="172" spans="2:13">
      <c r="B172" s="7"/>
      <c r="C172" s="7"/>
      <c r="D172" s="7"/>
      <c r="E172" s="7"/>
      <c r="F172" s="7"/>
      <c r="G172" s="7"/>
      <c r="H172" s="7"/>
      <c r="I172" s="7"/>
      <c r="J172" s="7"/>
      <c r="K172" s="7"/>
    </row>
    <row r="173" spans="2:13">
      <c r="B173" s="7"/>
      <c r="C173" s="7"/>
      <c r="D173" s="7"/>
      <c r="E173" s="7"/>
      <c r="F173" s="7"/>
      <c r="G173" s="7"/>
      <c r="H173" s="7"/>
      <c r="I173" s="7"/>
      <c r="J173" s="7"/>
      <c r="K173" s="7"/>
    </row>
    <row r="174" spans="2:13">
      <c r="B174" s="7"/>
      <c r="C174" s="7"/>
      <c r="D174" s="7"/>
      <c r="E174" s="7"/>
      <c r="F174" s="7"/>
      <c r="G174" s="7"/>
      <c r="H174" s="7"/>
      <c r="I174" s="7"/>
      <c r="J174" s="7"/>
      <c r="K174" s="7"/>
    </row>
    <row r="175" spans="2:13">
      <c r="B175" s="7"/>
      <c r="C175" s="7"/>
      <c r="D175" s="7"/>
      <c r="E175" s="7"/>
      <c r="F175" s="7"/>
      <c r="G175" s="7"/>
      <c r="H175" s="7"/>
      <c r="I175" s="7"/>
      <c r="J175" s="7"/>
      <c r="K175" s="7"/>
    </row>
    <row r="176" spans="2:13">
      <c r="B176" s="7"/>
      <c r="C176" s="7"/>
      <c r="D176" s="7"/>
      <c r="E176" s="7"/>
      <c r="F176" s="7"/>
      <c r="G176" s="7"/>
      <c r="H176" s="7"/>
      <c r="I176" s="7"/>
      <c r="J176" s="7"/>
      <c r="K176" s="7"/>
    </row>
    <row r="177" spans="2:11">
      <c r="B177" s="7"/>
      <c r="C177" s="7"/>
      <c r="D177" s="7"/>
      <c r="E177" s="7"/>
      <c r="F177" s="7"/>
      <c r="G177" s="7"/>
      <c r="H177" s="7"/>
      <c r="I177" s="7"/>
      <c r="J177" s="7"/>
      <c r="K177" s="7"/>
    </row>
    <row r="178" spans="2:11">
      <c r="B178" s="7"/>
      <c r="C178" s="7"/>
      <c r="D178" s="7"/>
      <c r="E178" s="7"/>
      <c r="F178" s="7"/>
      <c r="G178" s="7"/>
      <c r="H178" s="7"/>
      <c r="I178" s="7"/>
      <c r="J178" s="7"/>
      <c r="K178" s="7"/>
    </row>
    <row r="179" spans="2:11">
      <c r="B179" s="7"/>
      <c r="C179" s="7"/>
      <c r="D179" s="7"/>
      <c r="E179" s="7"/>
      <c r="F179" s="7"/>
      <c r="G179" s="7"/>
      <c r="H179" s="7"/>
      <c r="I179" s="7"/>
      <c r="J179" s="7"/>
      <c r="K179" s="7"/>
    </row>
    <row r="180" spans="2:11">
      <c r="B180" s="7"/>
      <c r="C180" s="7"/>
      <c r="D180" s="7"/>
      <c r="E180" s="7"/>
      <c r="F180" s="7"/>
      <c r="G180" s="7"/>
      <c r="H180" s="7"/>
      <c r="I180" s="7"/>
      <c r="J180" s="7"/>
      <c r="K180" s="7"/>
    </row>
    <row r="181" spans="2:11">
      <c r="B181" s="7"/>
      <c r="C181" s="7"/>
      <c r="D181" s="7"/>
      <c r="E181" s="7"/>
      <c r="F181" s="7"/>
      <c r="G181" s="7"/>
      <c r="H181" s="7"/>
      <c r="I181" s="7"/>
      <c r="J181" s="7"/>
      <c r="K181" s="7"/>
    </row>
    <row r="182" spans="2:11">
      <c r="B182" s="7"/>
      <c r="C182" s="7"/>
      <c r="D182" s="7"/>
      <c r="E182" s="7"/>
      <c r="F182" s="7"/>
      <c r="G182" s="7"/>
      <c r="H182" s="7"/>
      <c r="I182" s="7"/>
      <c r="J182" s="7"/>
      <c r="K182" s="7"/>
    </row>
    <row r="183" spans="2:11">
      <c r="B183" s="7"/>
      <c r="C183" s="7"/>
      <c r="D183" s="7"/>
      <c r="E183" s="7"/>
      <c r="F183" s="7"/>
      <c r="G183" s="7"/>
      <c r="H183" s="7"/>
      <c r="I183" s="7"/>
      <c r="J183" s="7"/>
      <c r="K183" s="7"/>
    </row>
    <row r="184" spans="2:11">
      <c r="B184" s="7"/>
      <c r="C184" s="7"/>
      <c r="D184" s="7"/>
      <c r="E184" s="7"/>
      <c r="F184" s="7"/>
      <c r="G184" s="7"/>
      <c r="H184" s="7"/>
      <c r="I184" s="7"/>
      <c r="J184" s="7"/>
      <c r="K184" s="7"/>
    </row>
    <row r="185" spans="2:11">
      <c r="B185" s="7"/>
      <c r="C185" s="7"/>
      <c r="D185" s="7"/>
      <c r="E185" s="7"/>
      <c r="F185" s="7"/>
      <c r="G185" s="7"/>
      <c r="H185" s="7"/>
      <c r="I185" s="7"/>
      <c r="J185" s="7"/>
      <c r="K185" s="7"/>
    </row>
    <row r="186" spans="2:11">
      <c r="B186" s="7"/>
      <c r="C186" s="7"/>
      <c r="D186" s="7"/>
      <c r="E186" s="7"/>
      <c r="F186" s="7"/>
      <c r="G186" s="7"/>
      <c r="H186" s="7"/>
      <c r="I186" s="7"/>
      <c r="J186" s="7"/>
      <c r="K186" s="7"/>
    </row>
    <row r="187" spans="2:11">
      <c r="B187" s="7"/>
      <c r="C187" s="7"/>
      <c r="D187" s="7"/>
      <c r="E187" s="7"/>
      <c r="F187" s="7"/>
      <c r="G187" s="7"/>
      <c r="H187" s="7"/>
      <c r="I187" s="7"/>
      <c r="J187" s="7"/>
      <c r="K187" s="7"/>
    </row>
    <row r="188" spans="2:11">
      <c r="B188" s="7"/>
      <c r="C188" s="7"/>
      <c r="D188" s="7"/>
      <c r="E188" s="7"/>
      <c r="F188" s="7"/>
      <c r="G188" s="7"/>
      <c r="H188" s="7"/>
      <c r="I188" s="7"/>
      <c r="J188" s="7"/>
      <c r="K188" s="7"/>
    </row>
    <row r="189" spans="2:11">
      <c r="B189" s="7"/>
      <c r="C189" s="7"/>
      <c r="D189" s="7"/>
      <c r="E189" s="7"/>
      <c r="F189" s="7"/>
      <c r="G189" s="7"/>
      <c r="H189" s="7"/>
      <c r="I189" s="7"/>
      <c r="J189" s="7"/>
      <c r="K189" s="7"/>
    </row>
    <row r="190" spans="2:11">
      <c r="B190" s="7"/>
      <c r="C190" s="7"/>
      <c r="D190" s="7"/>
      <c r="E190" s="7"/>
      <c r="F190" s="7"/>
      <c r="G190" s="7"/>
      <c r="H190" s="7"/>
      <c r="I190" s="7"/>
      <c r="J190" s="7"/>
      <c r="K190" s="7"/>
    </row>
    <row r="191" spans="2:11">
      <c r="B191" s="7"/>
      <c r="C191" s="7"/>
      <c r="D191" s="7"/>
      <c r="E191" s="7"/>
      <c r="F191" s="7"/>
      <c r="G191" s="7"/>
      <c r="H191" s="7"/>
      <c r="I191" s="7"/>
      <c r="J191" s="7"/>
      <c r="K191" s="7"/>
    </row>
    <row r="192" spans="2:11">
      <c r="B192" s="7"/>
      <c r="C192" s="7"/>
      <c r="D192" s="7"/>
      <c r="E192" s="7"/>
      <c r="F192" s="7"/>
      <c r="G192" s="7"/>
      <c r="H192" s="7"/>
      <c r="I192" s="7"/>
      <c r="J192" s="7"/>
      <c r="K192" s="7"/>
    </row>
    <row r="193" spans="2:21">
      <c r="B193" s="7"/>
      <c r="C193" s="7"/>
      <c r="D193" s="7"/>
      <c r="E193" s="7"/>
      <c r="F193" s="7"/>
      <c r="G193" s="7"/>
      <c r="H193" s="7"/>
      <c r="I193" s="7"/>
      <c r="J193" s="7"/>
      <c r="K193" s="7"/>
    </row>
    <row r="194" spans="2:21">
      <c r="B194" s="7"/>
      <c r="C194" s="7"/>
      <c r="D194" s="7"/>
      <c r="E194" s="7"/>
      <c r="F194" s="7"/>
      <c r="G194" s="7"/>
      <c r="H194" s="7"/>
      <c r="I194" s="7"/>
      <c r="J194" s="7"/>
      <c r="K194" s="7"/>
    </row>
    <row r="195" spans="2:21">
      <c r="B195" s="7"/>
      <c r="C195" s="7"/>
      <c r="D195" s="7"/>
      <c r="E195" s="7"/>
      <c r="F195" s="7"/>
      <c r="G195" s="7"/>
      <c r="H195" s="7"/>
      <c r="I195" s="7"/>
      <c r="J195" s="7"/>
      <c r="K195" s="7"/>
    </row>
    <row r="196" spans="2:21">
      <c r="B196" s="7"/>
      <c r="C196" s="7"/>
      <c r="D196" s="7"/>
      <c r="E196" s="7"/>
      <c r="F196" s="7"/>
      <c r="G196" s="7"/>
      <c r="H196" s="7"/>
      <c r="I196" s="7"/>
      <c r="J196" s="7"/>
      <c r="K196" s="7"/>
    </row>
    <row r="200" spans="2:21">
      <c r="B200" s="34" t="s">
        <v>1386</v>
      </c>
      <c r="C200" s="34"/>
      <c r="D200" s="34"/>
      <c r="E200" s="34"/>
      <c r="F200" s="34"/>
      <c r="G200" s="34"/>
      <c r="H200" s="34"/>
      <c r="I200" s="34"/>
      <c r="J200" s="34"/>
      <c r="K200" s="34"/>
      <c r="L200" s="34"/>
      <c r="M200" s="34"/>
      <c r="N200" s="34"/>
      <c r="O200" s="34"/>
      <c r="P200" s="48"/>
      <c r="Q200" s="48"/>
      <c r="R200" s="48"/>
      <c r="S200" s="48"/>
      <c r="T200" s="48"/>
      <c r="U200" s="48"/>
    </row>
  </sheetData>
  <pageMargins left="0.7" right="0.7" top="0.75" bottom="0.75" header="0.3" footer="0.3"/>
  <pageSetup paperSize="9" orientation="portrait" verticalDpi="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2BA50A-7D40-46F8-8AF2-1A3F845AEFA8}">
  <sheetPr>
    <tabColor theme="3" tint="0.89999084444715716"/>
  </sheetPr>
  <dimension ref="B2:R237"/>
  <sheetViews>
    <sheetView topLeftCell="A178" zoomScale="94" zoomScaleNormal="85" workbookViewId="0">
      <selection activeCell="B191" sqref="B191"/>
    </sheetView>
  </sheetViews>
  <sheetFormatPr defaultColWidth="9" defaultRowHeight="14.45"/>
  <cols>
    <col min="1" max="1" width="9" style="5"/>
    <col min="2" max="2" width="16.375" style="5" customWidth="1"/>
    <col min="3" max="10" width="9" style="5"/>
    <col min="11" max="11" width="9" style="5" customWidth="1"/>
    <col min="12" max="13" width="9" style="5"/>
    <col min="14" max="14" width="9" style="5" customWidth="1"/>
    <col min="15" max="16384" width="9" style="5"/>
  </cols>
  <sheetData>
    <row r="2" spans="2:17" ht="21">
      <c r="B2" s="10" t="s">
        <v>1387</v>
      </c>
      <c r="D2" s="9" t="s">
        <v>77</v>
      </c>
    </row>
    <row r="5" spans="2:17">
      <c r="B5" s="7"/>
      <c r="C5" s="7"/>
      <c r="D5" s="7"/>
      <c r="E5" s="7"/>
      <c r="F5" s="7"/>
      <c r="G5" s="7"/>
      <c r="H5" s="7"/>
      <c r="I5" s="7"/>
      <c r="J5" s="7"/>
      <c r="K5" s="7"/>
      <c r="L5" s="7"/>
      <c r="M5" s="7"/>
      <c r="N5" s="7"/>
      <c r="O5" s="7"/>
      <c r="P5" s="7"/>
      <c r="Q5" s="7"/>
    </row>
    <row r="6" spans="2:17">
      <c r="B6" s="7"/>
      <c r="C6" s="7"/>
      <c r="D6" s="7"/>
      <c r="E6" s="7"/>
      <c r="F6" s="7"/>
      <c r="G6" s="7"/>
      <c r="H6" s="7"/>
      <c r="I6" s="7"/>
      <c r="J6" s="7"/>
      <c r="K6" s="7"/>
      <c r="L6" s="7"/>
      <c r="M6" s="7"/>
      <c r="N6" s="7"/>
      <c r="O6" s="7"/>
      <c r="P6" s="7"/>
      <c r="Q6" s="7"/>
    </row>
    <row r="7" spans="2:17">
      <c r="B7" s="7"/>
      <c r="C7" s="7"/>
      <c r="D7" s="7"/>
      <c r="E7" s="7"/>
      <c r="F7" s="7"/>
      <c r="G7" s="7"/>
      <c r="H7" s="7"/>
      <c r="I7" s="7"/>
      <c r="J7" s="7"/>
      <c r="K7" s="7"/>
      <c r="L7" s="7"/>
      <c r="M7" s="7"/>
      <c r="N7" s="7"/>
      <c r="O7" s="7"/>
      <c r="P7" s="7"/>
      <c r="Q7" s="7"/>
    </row>
    <row r="8" spans="2:17">
      <c r="B8" s="7"/>
      <c r="C8" s="7"/>
      <c r="D8" s="7"/>
      <c r="E8" s="7"/>
      <c r="F8" s="7"/>
      <c r="G8" s="7"/>
      <c r="H8" s="7"/>
      <c r="I8" s="7"/>
      <c r="J8" s="7"/>
      <c r="K8" s="7"/>
      <c r="L8" s="7"/>
      <c r="M8" s="7"/>
      <c r="N8" s="7"/>
      <c r="O8" s="7"/>
      <c r="P8" s="7"/>
      <c r="Q8" s="7"/>
    </row>
    <row r="9" spans="2:17">
      <c r="B9" s="7"/>
      <c r="C9" s="7"/>
      <c r="D9" s="7"/>
      <c r="E9" s="7"/>
      <c r="F9" s="7"/>
      <c r="G9" s="7"/>
      <c r="H9" s="7"/>
      <c r="I9" s="7"/>
      <c r="J9" s="7"/>
      <c r="K9" s="7"/>
      <c r="L9" s="7"/>
      <c r="M9" s="7"/>
      <c r="N9" s="7"/>
      <c r="O9" s="7"/>
      <c r="P9" s="7"/>
      <c r="Q9" s="7"/>
    </row>
    <row r="10" spans="2:17">
      <c r="B10" s="7"/>
      <c r="C10" s="7"/>
      <c r="D10" s="7"/>
      <c r="E10" s="7"/>
      <c r="F10" s="7"/>
      <c r="G10" s="7"/>
      <c r="H10" s="7"/>
      <c r="I10" s="7"/>
      <c r="J10" s="7"/>
      <c r="K10" s="7"/>
      <c r="L10" s="7"/>
      <c r="M10" s="7"/>
      <c r="N10" s="7"/>
      <c r="O10" s="7"/>
      <c r="P10" s="7"/>
      <c r="Q10" s="7"/>
    </row>
    <row r="11" spans="2:17">
      <c r="B11" s="7"/>
      <c r="C11" s="7"/>
      <c r="D11" s="7"/>
      <c r="E11" s="7"/>
      <c r="F11" s="7"/>
      <c r="G11" s="7"/>
      <c r="H11" s="7"/>
      <c r="I11" s="7"/>
      <c r="J11" s="7"/>
      <c r="K11" s="7"/>
      <c r="L11" s="7"/>
      <c r="M11" s="7"/>
      <c r="N11" s="7"/>
      <c r="O11" s="7"/>
      <c r="P11" s="7"/>
      <c r="Q11" s="7"/>
    </row>
    <row r="12" spans="2:17">
      <c r="B12" s="7"/>
      <c r="C12" s="7"/>
      <c r="D12" s="7"/>
      <c r="E12" s="7"/>
      <c r="F12" s="7"/>
      <c r="G12" s="7"/>
      <c r="H12" s="7"/>
      <c r="I12" s="7"/>
      <c r="J12" s="7"/>
      <c r="K12" s="7"/>
      <c r="L12" s="7"/>
      <c r="M12" s="7"/>
      <c r="N12" s="7"/>
      <c r="O12" s="7"/>
      <c r="P12" s="7"/>
      <c r="Q12" s="7"/>
    </row>
    <row r="13" spans="2:17">
      <c r="B13" s="7"/>
      <c r="C13" s="7"/>
      <c r="D13" s="7"/>
      <c r="E13" s="7"/>
      <c r="F13" s="7"/>
      <c r="G13" s="7"/>
      <c r="H13" s="7"/>
      <c r="I13" s="7"/>
      <c r="J13" s="7"/>
      <c r="K13" s="7"/>
      <c r="L13" s="7"/>
      <c r="M13" s="7"/>
      <c r="N13" s="7"/>
      <c r="O13" s="7"/>
      <c r="P13" s="7"/>
      <c r="Q13" s="7"/>
    </row>
    <row r="14" spans="2:17" ht="15" customHeight="1">
      <c r="B14" s="7"/>
      <c r="C14" s="7"/>
      <c r="D14" s="7"/>
      <c r="E14" s="7"/>
      <c r="F14" s="7"/>
      <c r="G14" s="7"/>
      <c r="H14" s="7"/>
      <c r="I14" s="7"/>
      <c r="J14" s="7"/>
      <c r="K14" s="7"/>
      <c r="L14" s="7"/>
      <c r="M14" s="7"/>
      <c r="N14" s="7"/>
      <c r="O14" s="7"/>
      <c r="P14" s="7"/>
      <c r="Q14" s="7"/>
    </row>
    <row r="15" spans="2:17">
      <c r="B15" s="7"/>
      <c r="C15" s="7"/>
      <c r="D15" s="7"/>
      <c r="E15" s="7"/>
      <c r="F15" s="7"/>
      <c r="G15" s="7"/>
      <c r="H15" s="7"/>
      <c r="I15" s="7"/>
      <c r="J15" s="7"/>
      <c r="K15" s="7"/>
      <c r="L15" s="7"/>
      <c r="M15" s="7"/>
      <c r="N15" s="7"/>
      <c r="O15" s="7"/>
      <c r="P15" s="7"/>
      <c r="Q15" s="7"/>
    </row>
    <row r="16" spans="2:17">
      <c r="B16" s="7"/>
      <c r="C16" s="7"/>
      <c r="D16" s="7"/>
      <c r="E16" s="7"/>
      <c r="F16" s="7"/>
      <c r="G16" s="7"/>
      <c r="H16" s="7"/>
      <c r="I16" s="7"/>
      <c r="J16" s="7"/>
      <c r="K16" s="7"/>
      <c r="L16" s="7"/>
      <c r="M16" s="7"/>
      <c r="N16" s="7"/>
      <c r="O16" s="7"/>
      <c r="P16" s="7"/>
      <c r="Q16" s="7"/>
    </row>
    <row r="17" spans="2:17">
      <c r="B17" s="7"/>
      <c r="C17" s="7"/>
      <c r="D17" s="7"/>
      <c r="E17" s="7"/>
      <c r="F17" s="7"/>
      <c r="G17" s="7"/>
      <c r="H17" s="7"/>
      <c r="I17" s="7"/>
      <c r="J17" s="7"/>
      <c r="K17" s="7"/>
      <c r="L17" s="7"/>
      <c r="M17" s="7"/>
      <c r="N17" s="7"/>
      <c r="O17" s="7"/>
      <c r="P17" s="7"/>
      <c r="Q17" s="7"/>
    </row>
    <row r="18" spans="2:17" ht="15" customHeight="1">
      <c r="B18" s="7"/>
      <c r="C18" s="7"/>
      <c r="D18" s="7"/>
      <c r="E18" s="7"/>
      <c r="F18" s="7"/>
      <c r="G18" s="7"/>
      <c r="H18" s="7"/>
      <c r="I18" s="7"/>
      <c r="J18" s="7"/>
      <c r="K18" s="7"/>
      <c r="L18" s="7"/>
      <c r="M18" s="7"/>
      <c r="N18" s="7"/>
      <c r="O18" s="7"/>
      <c r="P18" s="7"/>
      <c r="Q18" s="7"/>
    </row>
    <row r="19" spans="2:17">
      <c r="B19" s="7"/>
      <c r="C19" s="7"/>
      <c r="D19" s="7"/>
      <c r="E19" s="7"/>
      <c r="F19" s="7"/>
      <c r="G19" s="7"/>
      <c r="H19" s="7"/>
      <c r="I19" s="7"/>
      <c r="J19" s="7"/>
      <c r="K19" s="7"/>
      <c r="L19" s="7"/>
      <c r="M19" s="7"/>
      <c r="N19" s="7"/>
      <c r="O19" s="7"/>
      <c r="P19" s="7"/>
      <c r="Q19" s="7"/>
    </row>
    <row r="20" spans="2:17">
      <c r="B20" s="7"/>
      <c r="C20" s="7"/>
      <c r="D20" s="7"/>
      <c r="E20" s="7"/>
      <c r="F20" s="7"/>
      <c r="G20" s="7"/>
      <c r="H20" s="7"/>
      <c r="I20" s="7"/>
      <c r="J20" s="7"/>
      <c r="K20" s="7"/>
      <c r="L20" s="7"/>
      <c r="M20" s="7"/>
      <c r="N20" s="7"/>
      <c r="O20" s="7"/>
      <c r="P20" s="7"/>
      <c r="Q20" s="7"/>
    </row>
    <row r="21" spans="2:17">
      <c r="B21" s="7"/>
      <c r="C21" s="7"/>
      <c r="D21" s="7"/>
      <c r="E21" s="7"/>
      <c r="F21" s="7"/>
      <c r="G21" s="7"/>
      <c r="H21" s="7"/>
      <c r="I21" s="7"/>
      <c r="J21" s="7"/>
      <c r="K21" s="7"/>
      <c r="L21" s="7"/>
      <c r="M21" s="7"/>
      <c r="N21" s="7"/>
      <c r="O21" s="7"/>
      <c r="P21" s="7"/>
      <c r="Q21" s="7"/>
    </row>
    <row r="22" spans="2:17" ht="15" customHeight="1">
      <c r="B22" s="7"/>
      <c r="C22" s="7"/>
      <c r="D22" s="7"/>
      <c r="E22" s="7"/>
      <c r="F22" s="7"/>
      <c r="G22" s="7"/>
      <c r="H22" s="7"/>
      <c r="I22" s="7"/>
      <c r="J22" s="7"/>
      <c r="K22" s="7"/>
      <c r="L22" s="7"/>
      <c r="M22" s="7"/>
      <c r="N22" s="7"/>
      <c r="O22" s="7"/>
      <c r="P22" s="7"/>
      <c r="Q22" s="7"/>
    </row>
    <row r="23" spans="2:17">
      <c r="B23" s="7"/>
      <c r="C23" s="7"/>
      <c r="D23" s="7"/>
      <c r="E23" s="7"/>
      <c r="F23" s="7"/>
      <c r="G23" s="7"/>
      <c r="H23" s="7"/>
      <c r="I23" s="7"/>
      <c r="J23" s="7"/>
      <c r="K23" s="7"/>
      <c r="L23" s="7"/>
      <c r="M23" s="7"/>
      <c r="N23" s="7"/>
      <c r="O23" s="7"/>
      <c r="P23" s="7"/>
      <c r="Q23" s="7"/>
    </row>
    <row r="24" spans="2:17">
      <c r="B24" s="7"/>
      <c r="C24" s="7"/>
      <c r="D24" s="7"/>
      <c r="E24" s="7"/>
      <c r="F24" s="7"/>
      <c r="G24" s="7"/>
      <c r="H24" s="7"/>
      <c r="I24" s="7"/>
      <c r="J24" s="7"/>
      <c r="K24" s="7"/>
      <c r="L24" s="7"/>
      <c r="M24" s="7"/>
      <c r="N24" s="7"/>
      <c r="O24" s="7"/>
      <c r="P24" s="7"/>
      <c r="Q24" s="7"/>
    </row>
    <row r="25" spans="2:17">
      <c r="B25" s="7"/>
      <c r="C25" s="7"/>
      <c r="D25" s="7"/>
      <c r="E25" s="7"/>
      <c r="F25" s="7"/>
      <c r="G25" s="7"/>
      <c r="H25" s="7"/>
      <c r="I25" s="7"/>
      <c r="J25" s="7"/>
      <c r="K25" s="7"/>
      <c r="L25" s="7"/>
      <c r="M25" s="7"/>
      <c r="N25" s="7"/>
      <c r="O25" s="7"/>
      <c r="P25" s="7"/>
      <c r="Q25" s="7"/>
    </row>
    <row r="26" spans="2:17" ht="15" customHeight="1"/>
    <row r="27" spans="2:17" ht="15" customHeight="1" thickBot="1">
      <c r="B27" s="60" t="s">
        <v>1388</v>
      </c>
      <c r="C27" s="60" t="s">
        <v>1389</v>
      </c>
      <c r="D27" s="60" t="s">
        <v>1390</v>
      </c>
      <c r="E27" s="60">
        <v>2025</v>
      </c>
      <c r="F27" s="60">
        <v>2026</v>
      </c>
      <c r="G27" s="60">
        <v>2027</v>
      </c>
      <c r="H27" s="60">
        <v>2028</v>
      </c>
      <c r="I27" s="60">
        <v>2029</v>
      </c>
      <c r="J27" s="60">
        <v>2030</v>
      </c>
      <c r="K27" s="60">
        <v>2031</v>
      </c>
      <c r="L27" s="60">
        <v>2032</v>
      </c>
      <c r="M27" s="60">
        <v>2033</v>
      </c>
      <c r="N27" s="60">
        <v>2034</v>
      </c>
      <c r="O27" s="60">
        <v>2035</v>
      </c>
    </row>
    <row r="28" spans="2:17" ht="15" customHeight="1" thickBot="1">
      <c r="B28" s="70" t="s">
        <v>1391</v>
      </c>
      <c r="C28" s="35" t="s">
        <v>836</v>
      </c>
      <c r="D28" s="87">
        <v>721</v>
      </c>
      <c r="E28" s="87">
        <v>0</v>
      </c>
      <c r="F28" s="87">
        <v>633.81999999999994</v>
      </c>
      <c r="G28" s="87">
        <v>639.61568234778065</v>
      </c>
      <c r="H28" s="87">
        <v>644.12964733261765</v>
      </c>
      <c r="I28" s="87">
        <v>644.12964733261765</v>
      </c>
      <c r="J28" s="87">
        <v>644.12965473004829</v>
      </c>
      <c r="K28" s="87">
        <v>2726.2908399294915</v>
      </c>
      <c r="L28" s="87">
        <v>2726.2908399294915</v>
      </c>
      <c r="M28" s="87">
        <v>2726.2908399294915</v>
      </c>
      <c r="N28" s="87">
        <v>2726.2908399294915</v>
      </c>
      <c r="O28" s="88">
        <v>2726.2908399294915</v>
      </c>
    </row>
    <row r="29" spans="2:17" ht="15" customHeight="1" thickBot="1">
      <c r="B29" s="71"/>
      <c r="C29" s="35" t="s">
        <v>837</v>
      </c>
      <c r="D29" s="84">
        <v>442.48</v>
      </c>
      <c r="E29" s="84">
        <v>0</v>
      </c>
      <c r="F29" s="84">
        <v>0</v>
      </c>
      <c r="G29" s="84">
        <v>298.90485016026309</v>
      </c>
      <c r="H29" s="84">
        <v>523.73699411149437</v>
      </c>
      <c r="I29" s="84">
        <v>2511.6511572196086</v>
      </c>
      <c r="J29" s="84">
        <v>2924.2899545804798</v>
      </c>
      <c r="K29" s="84">
        <v>3990.5751584102395</v>
      </c>
      <c r="L29" s="84">
        <v>3990.5751584102395</v>
      </c>
      <c r="M29" s="84">
        <v>3990.5751596337391</v>
      </c>
      <c r="N29" s="84">
        <v>3990.5751596337391</v>
      </c>
      <c r="O29" s="89">
        <v>7201.4920147514204</v>
      </c>
    </row>
    <row r="30" spans="2:17" ht="15" customHeight="1" thickBot="1">
      <c r="B30" s="71"/>
      <c r="C30" s="35" t="s">
        <v>830</v>
      </c>
      <c r="D30" s="37">
        <v>30</v>
      </c>
      <c r="E30" s="37">
        <v>0</v>
      </c>
      <c r="F30" s="37">
        <v>0</v>
      </c>
      <c r="G30" s="37">
        <v>675</v>
      </c>
      <c r="H30" s="37">
        <v>675.0000469618293</v>
      </c>
      <c r="I30" s="37">
        <v>675.00006237368007</v>
      </c>
      <c r="J30" s="37">
        <v>1573.8649900876969</v>
      </c>
      <c r="K30" s="37">
        <v>1573.8649900876969</v>
      </c>
      <c r="L30" s="37">
        <v>1573.8649935355629</v>
      </c>
      <c r="M30" s="37">
        <v>1573.8649956812151</v>
      </c>
      <c r="N30" s="37">
        <v>1543.8649956812151</v>
      </c>
      <c r="O30" s="90">
        <v>1543.8650075743831</v>
      </c>
    </row>
    <row r="31" spans="2:17" ht="15" customHeight="1" thickBot="1">
      <c r="B31" s="72"/>
      <c r="C31" s="35" t="s">
        <v>1392</v>
      </c>
      <c r="D31" s="91">
        <v>1193</v>
      </c>
      <c r="E31" s="91">
        <v>0</v>
      </c>
      <c r="F31" s="91">
        <v>634</v>
      </c>
      <c r="G31" s="91">
        <v>1614</v>
      </c>
      <c r="H31" s="91">
        <v>1843</v>
      </c>
      <c r="I31" s="91">
        <v>3831</v>
      </c>
      <c r="J31" s="91">
        <v>5142</v>
      </c>
      <c r="K31" s="91">
        <v>8291</v>
      </c>
      <c r="L31" s="91">
        <v>8291</v>
      </c>
      <c r="M31" s="91">
        <v>8291</v>
      </c>
      <c r="N31" s="91">
        <v>8261</v>
      </c>
      <c r="O31" s="92">
        <v>11471</v>
      </c>
    </row>
    <row r="32" spans="2:17" ht="15" customHeight="1" thickBot="1">
      <c r="B32" s="70" t="s">
        <v>177</v>
      </c>
      <c r="C32" s="35" t="s">
        <v>836</v>
      </c>
      <c r="D32" s="87">
        <v>540.78</v>
      </c>
      <c r="E32" s="87">
        <v>0</v>
      </c>
      <c r="F32" s="87">
        <v>0</v>
      </c>
      <c r="G32" s="87">
        <v>94.452762832459939</v>
      </c>
      <c r="H32" s="87">
        <v>129.4405531223631</v>
      </c>
      <c r="I32" s="87">
        <v>129.4405531223631</v>
      </c>
      <c r="J32" s="87">
        <v>129.4405531223631</v>
      </c>
      <c r="K32" s="87">
        <v>129.4405531223631</v>
      </c>
      <c r="L32" s="87">
        <v>129.4405531223631</v>
      </c>
      <c r="M32" s="87">
        <v>129.4405531223631</v>
      </c>
      <c r="N32" s="87">
        <v>129.4405531223631</v>
      </c>
      <c r="O32" s="88">
        <v>129.4405531223631</v>
      </c>
    </row>
    <row r="33" spans="2:15" ht="15" customHeight="1" thickBot="1">
      <c r="B33" s="71"/>
      <c r="C33" s="35" t="s">
        <v>837</v>
      </c>
      <c r="D33" s="84">
        <v>198.94</v>
      </c>
      <c r="E33" s="84">
        <v>0</v>
      </c>
      <c r="F33" s="84">
        <v>0</v>
      </c>
      <c r="G33" s="84">
        <v>70.16972493539032</v>
      </c>
      <c r="H33" s="84">
        <v>91.524214201885115</v>
      </c>
      <c r="I33" s="84">
        <v>91.524214201885115</v>
      </c>
      <c r="J33" s="84">
        <v>91.524214201885115</v>
      </c>
      <c r="K33" s="84">
        <v>91.524214201885115</v>
      </c>
      <c r="L33" s="84">
        <v>91.524214201885115</v>
      </c>
      <c r="M33" s="84">
        <v>91.524214201885115</v>
      </c>
      <c r="N33" s="84">
        <v>91.524214201885115</v>
      </c>
      <c r="O33" s="89">
        <v>91.524214201885115</v>
      </c>
    </row>
    <row r="34" spans="2:15" ht="15" customHeight="1" thickBot="1">
      <c r="B34" s="71"/>
      <c r="C34" s="35" t="s">
        <v>830</v>
      </c>
      <c r="D34" s="37">
        <v>50</v>
      </c>
      <c r="E34" s="37">
        <v>0</v>
      </c>
      <c r="F34" s="37">
        <v>50</v>
      </c>
      <c r="G34" s="37">
        <v>50</v>
      </c>
      <c r="H34" s="37">
        <v>50</v>
      </c>
      <c r="I34" s="37">
        <v>50</v>
      </c>
      <c r="J34" s="37">
        <v>50</v>
      </c>
      <c r="K34" s="37">
        <v>50</v>
      </c>
      <c r="L34" s="37">
        <v>50</v>
      </c>
      <c r="M34" s="37">
        <v>50</v>
      </c>
      <c r="N34" s="37">
        <v>50</v>
      </c>
      <c r="O34" s="90">
        <v>50</v>
      </c>
    </row>
    <row r="35" spans="2:15" ht="15" customHeight="1" thickBot="1">
      <c r="B35" s="72"/>
      <c r="C35" s="35" t="s">
        <v>1392</v>
      </c>
      <c r="D35" s="91">
        <v>790</v>
      </c>
      <c r="E35" s="91">
        <v>0</v>
      </c>
      <c r="F35" s="91">
        <v>50</v>
      </c>
      <c r="G35" s="91">
        <v>214</v>
      </c>
      <c r="H35" s="91">
        <v>271</v>
      </c>
      <c r="I35" s="91">
        <v>271</v>
      </c>
      <c r="J35" s="91">
        <v>271</v>
      </c>
      <c r="K35" s="91">
        <v>271</v>
      </c>
      <c r="L35" s="91">
        <v>271</v>
      </c>
      <c r="M35" s="91">
        <v>271</v>
      </c>
      <c r="N35" s="91">
        <v>271</v>
      </c>
      <c r="O35" s="92">
        <v>271</v>
      </c>
    </row>
    <row r="36" spans="2:15" ht="15" customHeight="1" thickBot="1">
      <c r="B36" s="70" t="s">
        <v>313</v>
      </c>
      <c r="C36" s="35" t="s">
        <v>836</v>
      </c>
      <c r="D36" s="87">
        <v>1457.9900000000002</v>
      </c>
      <c r="E36" s="87">
        <v>346.34000000000015</v>
      </c>
      <c r="F36" s="87">
        <v>696.32000000000062</v>
      </c>
      <c r="G36" s="87">
        <v>1054.4835761968434</v>
      </c>
      <c r="H36" s="87">
        <v>2177.8391557998357</v>
      </c>
      <c r="I36" s="87">
        <v>2177.8391557998357</v>
      </c>
      <c r="J36" s="87">
        <v>2177.8391557998357</v>
      </c>
      <c r="K36" s="87">
        <v>2177.8391557998357</v>
      </c>
      <c r="L36" s="87">
        <v>2177.8391587764772</v>
      </c>
      <c r="M36" s="87">
        <v>2177.8391600809232</v>
      </c>
      <c r="N36" s="87">
        <v>2177.8391600809232</v>
      </c>
      <c r="O36" s="88">
        <v>2177.8391600809232</v>
      </c>
    </row>
    <row r="37" spans="2:15" ht="15" customHeight="1" thickBot="1">
      <c r="B37" s="71"/>
      <c r="C37" s="35" t="s">
        <v>837</v>
      </c>
      <c r="D37" s="84">
        <v>0</v>
      </c>
      <c r="E37" s="84">
        <v>0</v>
      </c>
      <c r="F37" s="84">
        <v>0</v>
      </c>
      <c r="G37" s="84">
        <v>555.44711242466565</v>
      </c>
      <c r="H37" s="84">
        <v>555.44711242466565</v>
      </c>
      <c r="I37" s="84">
        <v>555.44711242466565</v>
      </c>
      <c r="J37" s="84">
        <v>555.44711242466565</v>
      </c>
      <c r="K37" s="84">
        <v>555.44711242466565</v>
      </c>
      <c r="L37" s="84">
        <v>555.44711343958284</v>
      </c>
      <c r="M37" s="84">
        <v>555.44711343958284</v>
      </c>
      <c r="N37" s="84">
        <v>555.44711478695001</v>
      </c>
      <c r="O37" s="89">
        <v>555.44711478695001</v>
      </c>
    </row>
    <row r="38" spans="2:15" ht="15" customHeight="1" thickBot="1">
      <c r="B38" s="71"/>
      <c r="C38" s="35" t="s">
        <v>830</v>
      </c>
      <c r="D38" s="37">
        <v>150</v>
      </c>
      <c r="E38" s="37">
        <v>10</v>
      </c>
      <c r="F38" s="37">
        <v>10</v>
      </c>
      <c r="G38" s="37">
        <v>10</v>
      </c>
      <c r="H38" s="37">
        <v>10</v>
      </c>
      <c r="I38" s="37">
        <v>10</v>
      </c>
      <c r="J38" s="37">
        <v>10</v>
      </c>
      <c r="K38" s="37">
        <v>10</v>
      </c>
      <c r="L38" s="37">
        <v>10</v>
      </c>
      <c r="M38" s="37">
        <v>10</v>
      </c>
      <c r="N38" s="37">
        <v>10</v>
      </c>
      <c r="O38" s="90">
        <v>10</v>
      </c>
    </row>
    <row r="39" spans="2:15" ht="15" customHeight="1" thickBot="1">
      <c r="B39" s="72"/>
      <c r="C39" s="35" t="s">
        <v>1392</v>
      </c>
      <c r="D39" s="91">
        <v>1608</v>
      </c>
      <c r="E39" s="91">
        <v>356</v>
      </c>
      <c r="F39" s="91">
        <v>706</v>
      </c>
      <c r="G39" s="91">
        <v>1619</v>
      </c>
      <c r="H39" s="91">
        <v>2743</v>
      </c>
      <c r="I39" s="91">
        <v>2743</v>
      </c>
      <c r="J39" s="91">
        <v>2743</v>
      </c>
      <c r="K39" s="91">
        <v>2743</v>
      </c>
      <c r="L39" s="91">
        <v>2743</v>
      </c>
      <c r="M39" s="91">
        <v>2743</v>
      </c>
      <c r="N39" s="91">
        <v>2743</v>
      </c>
      <c r="O39" s="92">
        <v>2743</v>
      </c>
    </row>
    <row r="40" spans="2:15" ht="15" customHeight="1" thickBot="1">
      <c r="B40" s="70" t="s">
        <v>153</v>
      </c>
      <c r="C40" s="35" t="s">
        <v>836</v>
      </c>
      <c r="D40" s="87">
        <v>0</v>
      </c>
      <c r="E40" s="87">
        <v>0</v>
      </c>
      <c r="F40" s="87">
        <v>0</v>
      </c>
      <c r="G40" s="87">
        <v>7.04030258403327E-6</v>
      </c>
      <c r="H40" s="87">
        <v>294.14097743695999</v>
      </c>
      <c r="I40" s="87">
        <v>294.14097743695999</v>
      </c>
      <c r="J40" s="87">
        <v>294.14097743695999</v>
      </c>
      <c r="K40" s="87">
        <v>310.75092389701501</v>
      </c>
      <c r="L40" s="87">
        <v>310.75092389701501</v>
      </c>
      <c r="M40" s="87">
        <v>310.75092389701501</v>
      </c>
      <c r="N40" s="87">
        <v>310.75092519420502</v>
      </c>
      <c r="O40" s="88">
        <v>310.75092519420502</v>
      </c>
    </row>
    <row r="41" spans="2:15" ht="15" customHeight="1" thickBot="1">
      <c r="B41" s="71"/>
      <c r="C41" s="35" t="s">
        <v>837</v>
      </c>
      <c r="D41" s="84">
        <v>0</v>
      </c>
      <c r="E41" s="84">
        <v>0</v>
      </c>
      <c r="F41" s="84">
        <v>0</v>
      </c>
      <c r="G41" s="84">
        <v>433.06852023399517</v>
      </c>
      <c r="H41" s="84">
        <v>433.06852023399517</v>
      </c>
      <c r="I41" s="84">
        <v>433.06852023399517</v>
      </c>
      <c r="J41" s="84">
        <v>433.06852023399517</v>
      </c>
      <c r="K41" s="84">
        <v>1004.520128753246</v>
      </c>
      <c r="L41" s="84">
        <v>1004.520128753246</v>
      </c>
      <c r="M41" s="84">
        <v>1004.520128753246</v>
      </c>
      <c r="N41" s="84">
        <v>1004.520128753246</v>
      </c>
      <c r="O41" s="89">
        <v>1004.520128753246</v>
      </c>
    </row>
    <row r="42" spans="2:15" ht="15" customHeight="1" thickBot="1">
      <c r="B42" s="71"/>
      <c r="C42" s="35" t="s">
        <v>830</v>
      </c>
      <c r="D42" s="37">
        <v>0</v>
      </c>
      <c r="E42" s="37">
        <v>850.18</v>
      </c>
      <c r="F42" s="37">
        <v>2050.180001848013</v>
      </c>
      <c r="G42" s="37">
        <v>2050.1803141241116</v>
      </c>
      <c r="H42" s="37">
        <v>2050.1803203365275</v>
      </c>
      <c r="I42" s="37">
        <v>2076.0486476173642</v>
      </c>
      <c r="J42" s="37">
        <v>2339.6064400333798</v>
      </c>
      <c r="K42" s="37">
        <v>2339.6064400333798</v>
      </c>
      <c r="L42" s="37">
        <v>2339.6064415656119</v>
      </c>
      <c r="M42" s="37">
        <v>2339.6064439708698</v>
      </c>
      <c r="N42" s="37">
        <v>2339.6064439708698</v>
      </c>
      <c r="O42" s="90">
        <v>2339.6064503244475</v>
      </c>
    </row>
    <row r="43" spans="2:15" ht="15" customHeight="1" thickBot="1">
      <c r="B43" s="72"/>
      <c r="C43" s="35" t="s">
        <v>1392</v>
      </c>
      <c r="D43" s="91">
        <v>0</v>
      </c>
      <c r="E43" s="91">
        <v>850</v>
      </c>
      <c r="F43" s="91">
        <v>2050</v>
      </c>
      <c r="G43" s="91">
        <v>2483</v>
      </c>
      <c r="H43" s="91">
        <v>2777</v>
      </c>
      <c r="I43" s="91">
        <v>2803</v>
      </c>
      <c r="J43" s="91">
        <v>3067</v>
      </c>
      <c r="K43" s="91">
        <v>3656</v>
      </c>
      <c r="L43" s="91">
        <v>3656</v>
      </c>
      <c r="M43" s="91">
        <v>3656</v>
      </c>
      <c r="N43" s="91">
        <v>3656</v>
      </c>
      <c r="O43" s="92">
        <v>3656</v>
      </c>
    </row>
    <row r="44" spans="2:15" ht="15" customHeight="1" thickBot="1">
      <c r="B44" s="70" t="s">
        <v>180</v>
      </c>
      <c r="C44" s="35" t="s">
        <v>836</v>
      </c>
      <c r="D44" s="87">
        <v>10</v>
      </c>
      <c r="E44" s="87">
        <v>0</v>
      </c>
      <c r="F44" s="87">
        <v>0</v>
      </c>
      <c r="G44" s="87">
        <v>0</v>
      </c>
      <c r="H44" s="87">
        <v>0</v>
      </c>
      <c r="I44" s="87">
        <v>0</v>
      </c>
      <c r="J44" s="87">
        <v>0</v>
      </c>
      <c r="K44" s="87">
        <v>0</v>
      </c>
      <c r="L44" s="87">
        <v>0</v>
      </c>
      <c r="M44" s="87">
        <v>0</v>
      </c>
      <c r="N44" s="87">
        <v>0</v>
      </c>
      <c r="O44" s="88">
        <v>0</v>
      </c>
    </row>
    <row r="45" spans="2:15" ht="15" customHeight="1" thickBot="1">
      <c r="B45" s="71"/>
      <c r="C45" s="35" t="s">
        <v>837</v>
      </c>
      <c r="D45" s="84">
        <v>1724.11</v>
      </c>
      <c r="E45" s="84">
        <v>57.600000000000136</v>
      </c>
      <c r="F45" s="84">
        <v>347.39999999999986</v>
      </c>
      <c r="G45" s="84">
        <v>653.94540766389014</v>
      </c>
      <c r="H45" s="84">
        <v>677.34286377482044</v>
      </c>
      <c r="I45" s="84">
        <v>677.34286377482044</v>
      </c>
      <c r="J45" s="84">
        <v>677.34286377482044</v>
      </c>
      <c r="K45" s="84">
        <v>677.34286377482044</v>
      </c>
      <c r="L45" s="84">
        <v>677.34286377482044</v>
      </c>
      <c r="M45" s="84">
        <v>677.34286377482044</v>
      </c>
      <c r="N45" s="84">
        <v>677.34286377482044</v>
      </c>
      <c r="O45" s="89">
        <v>677.34286377482044</v>
      </c>
    </row>
    <row r="46" spans="2:15" ht="15" customHeight="1" thickBot="1">
      <c r="B46" s="71"/>
      <c r="C46" s="35" t="s">
        <v>830</v>
      </c>
      <c r="D46" s="37">
        <v>60</v>
      </c>
      <c r="E46" s="37">
        <v>100.32</v>
      </c>
      <c r="F46" s="37">
        <v>165.32000184801294</v>
      </c>
      <c r="G46" s="37">
        <v>165.32031412411143</v>
      </c>
      <c r="H46" s="37">
        <v>165.32034385818866</v>
      </c>
      <c r="I46" s="37">
        <v>779.18867841964743</v>
      </c>
      <c r="J46" s="37">
        <v>1042.7468326150117</v>
      </c>
      <c r="K46" s="37">
        <v>1042.7468326150117</v>
      </c>
      <c r="L46" s="37">
        <v>1042.7468373749114</v>
      </c>
      <c r="M46" s="37">
        <v>1042.7468432891064</v>
      </c>
      <c r="N46" s="37">
        <v>1042.7468432891064</v>
      </c>
      <c r="O46" s="90">
        <v>1042.7468569035934</v>
      </c>
    </row>
    <row r="47" spans="2:15" ht="15" customHeight="1" thickBot="1">
      <c r="B47" s="71"/>
      <c r="C47" s="35" t="s">
        <v>848</v>
      </c>
      <c r="D47" s="91">
        <v>0</v>
      </c>
      <c r="E47" s="91">
        <v>0</v>
      </c>
      <c r="F47" s="91">
        <v>0</v>
      </c>
      <c r="G47" s="91">
        <v>0</v>
      </c>
      <c r="H47" s="91">
        <v>0</v>
      </c>
      <c r="I47" s="91">
        <v>1000</v>
      </c>
      <c r="J47" s="91">
        <v>1000</v>
      </c>
      <c r="K47" s="91">
        <v>1000</v>
      </c>
      <c r="L47" s="91">
        <v>1000</v>
      </c>
      <c r="M47" s="91">
        <v>1000</v>
      </c>
      <c r="N47" s="91">
        <v>1000</v>
      </c>
      <c r="O47" s="92">
        <v>1000</v>
      </c>
    </row>
    <row r="48" spans="2:15" ht="15" customHeight="1" thickBot="1">
      <c r="B48" s="72"/>
      <c r="C48" s="35" t="s">
        <v>1392</v>
      </c>
      <c r="D48" s="87">
        <v>1794</v>
      </c>
      <c r="E48" s="87">
        <v>158</v>
      </c>
      <c r="F48" s="87">
        <v>512</v>
      </c>
      <c r="G48" s="87">
        <v>819</v>
      </c>
      <c r="H48" s="87">
        <v>842</v>
      </c>
      <c r="I48" s="87">
        <v>2456</v>
      </c>
      <c r="J48" s="87">
        <v>2720</v>
      </c>
      <c r="K48" s="87">
        <v>2720</v>
      </c>
      <c r="L48" s="87">
        <v>2720</v>
      </c>
      <c r="M48" s="87">
        <v>2720</v>
      </c>
      <c r="N48" s="87">
        <v>2720</v>
      </c>
      <c r="O48" s="88">
        <v>2720</v>
      </c>
    </row>
    <row r="49" spans="2:15" ht="15" customHeight="1" thickBot="1">
      <c r="B49" s="70" t="s">
        <v>147</v>
      </c>
      <c r="C49" s="35" t="s">
        <v>836</v>
      </c>
      <c r="D49" s="84">
        <v>1368.28</v>
      </c>
      <c r="E49" s="84">
        <v>679.99999999999977</v>
      </c>
      <c r="F49" s="84">
        <v>776.8</v>
      </c>
      <c r="G49" s="84">
        <v>1536.82</v>
      </c>
      <c r="H49" s="84">
        <v>1536.82</v>
      </c>
      <c r="I49" s="84">
        <v>1536.82</v>
      </c>
      <c r="J49" s="84">
        <v>1992.6559515341203</v>
      </c>
      <c r="K49" s="84">
        <v>3420.1067157900707</v>
      </c>
      <c r="L49" s="84">
        <v>3420.1067157900707</v>
      </c>
      <c r="M49" s="84">
        <v>3420.1067157900707</v>
      </c>
      <c r="N49" s="84">
        <v>3420.1067157900707</v>
      </c>
      <c r="O49" s="89">
        <v>3420.1067157900707</v>
      </c>
    </row>
    <row r="50" spans="2:15" ht="15" customHeight="1" thickBot="1">
      <c r="B50" s="71"/>
      <c r="C50" s="35" t="s">
        <v>837</v>
      </c>
      <c r="D50" s="37">
        <v>400.44</v>
      </c>
      <c r="E50" s="37">
        <v>0</v>
      </c>
      <c r="F50" s="37">
        <v>414.00000000000006</v>
      </c>
      <c r="G50" s="37">
        <v>752.43018880986574</v>
      </c>
      <c r="H50" s="37">
        <v>1074.424101290497</v>
      </c>
      <c r="I50" s="37">
        <v>4079.7865738968053</v>
      </c>
      <c r="J50" s="37">
        <v>5881.2742034449766</v>
      </c>
      <c r="K50" s="37">
        <v>5881.2742034449766</v>
      </c>
      <c r="L50" s="37">
        <v>5881.2742034449766</v>
      </c>
      <c r="M50" s="37">
        <v>5881.2742034449766</v>
      </c>
      <c r="N50" s="37">
        <v>5881.2742034449766</v>
      </c>
      <c r="O50" s="90">
        <v>5881.2742034449766</v>
      </c>
    </row>
    <row r="51" spans="2:15" ht="15" customHeight="1" thickBot="1">
      <c r="B51" s="71"/>
      <c r="C51" s="35" t="s">
        <v>830</v>
      </c>
      <c r="D51" s="91">
        <v>0</v>
      </c>
      <c r="E51" s="91">
        <v>0</v>
      </c>
      <c r="F51" s="91">
        <v>76.599999999999994</v>
      </c>
      <c r="G51" s="91">
        <v>1730.18445191307</v>
      </c>
      <c r="H51" s="91">
        <v>2207.5857359740075</v>
      </c>
      <c r="I51" s="91">
        <v>2449.6038206723611</v>
      </c>
      <c r="J51" s="91">
        <v>2449.6229640857532</v>
      </c>
      <c r="K51" s="91">
        <v>2449.6229640857532</v>
      </c>
      <c r="L51" s="91">
        <v>2449.6229640857532</v>
      </c>
      <c r="M51" s="91">
        <v>2449.6229640857532</v>
      </c>
      <c r="N51" s="91">
        <v>2449.6229640857532</v>
      </c>
      <c r="O51" s="92">
        <v>2449.6229680902634</v>
      </c>
    </row>
    <row r="52" spans="2:15" ht="15" customHeight="1" thickBot="1">
      <c r="B52" s="72"/>
      <c r="C52" s="35" t="s">
        <v>1392</v>
      </c>
      <c r="D52" s="87">
        <v>1768</v>
      </c>
      <c r="E52" s="87">
        <v>680</v>
      </c>
      <c r="F52" s="87">
        <v>1268</v>
      </c>
      <c r="G52" s="87">
        <v>4019</v>
      </c>
      <c r="H52" s="87">
        <v>4819</v>
      </c>
      <c r="I52" s="87">
        <v>8067</v>
      </c>
      <c r="J52" s="87">
        <v>10324</v>
      </c>
      <c r="K52" s="87">
        <v>11751</v>
      </c>
      <c r="L52" s="87">
        <v>11751</v>
      </c>
      <c r="M52" s="87">
        <v>11751</v>
      </c>
      <c r="N52" s="87">
        <v>11751</v>
      </c>
      <c r="O52" s="88">
        <v>11751</v>
      </c>
    </row>
    <row r="53" spans="2:15" ht="15" customHeight="1"/>
    <row r="54" spans="2:15" ht="15" customHeight="1"/>
    <row r="55" spans="2:15" ht="15" customHeight="1"/>
    <row r="56" spans="2:15" ht="21">
      <c r="B56" s="10" t="s">
        <v>1393</v>
      </c>
      <c r="D56" s="9" t="s">
        <v>90</v>
      </c>
    </row>
    <row r="59" spans="2:15">
      <c r="B59" s="7"/>
      <c r="C59" s="7"/>
      <c r="D59" s="7"/>
      <c r="E59" s="7"/>
      <c r="F59" s="7"/>
      <c r="G59" s="7"/>
      <c r="H59" s="7"/>
      <c r="I59" s="7"/>
      <c r="J59" s="7"/>
      <c r="K59" s="7"/>
      <c r="L59" s="7"/>
      <c r="M59" s="7"/>
    </row>
    <row r="60" spans="2:15">
      <c r="B60" s="7"/>
      <c r="C60" s="7"/>
      <c r="D60" s="7"/>
      <c r="E60" s="7"/>
      <c r="F60" s="7"/>
      <c r="G60" s="7"/>
      <c r="H60" s="7"/>
      <c r="I60" s="7"/>
      <c r="J60" s="7"/>
      <c r="K60" s="7"/>
      <c r="L60" s="7"/>
      <c r="M60" s="7"/>
    </row>
    <row r="61" spans="2:15">
      <c r="B61" s="7"/>
      <c r="C61" s="7"/>
      <c r="D61" s="7"/>
      <c r="E61" s="7"/>
      <c r="F61" s="7"/>
      <c r="G61" s="7"/>
      <c r="H61" s="7"/>
      <c r="I61" s="7"/>
      <c r="J61" s="7"/>
      <c r="K61" s="7"/>
      <c r="L61" s="7"/>
      <c r="M61" s="7"/>
    </row>
    <row r="62" spans="2:15">
      <c r="B62" s="7"/>
      <c r="C62" s="7"/>
      <c r="D62" s="7"/>
      <c r="E62" s="7"/>
      <c r="F62" s="7"/>
      <c r="G62" s="7"/>
      <c r="H62" s="7"/>
      <c r="I62" s="7"/>
      <c r="J62" s="7"/>
      <c r="K62" s="7"/>
      <c r="L62" s="7"/>
      <c r="M62" s="7"/>
    </row>
    <row r="63" spans="2:15">
      <c r="B63" s="7"/>
      <c r="C63" s="7"/>
      <c r="D63" s="7"/>
      <c r="E63" s="7"/>
      <c r="F63" s="7"/>
      <c r="G63" s="7"/>
      <c r="H63" s="7"/>
      <c r="I63" s="7"/>
      <c r="J63" s="7"/>
      <c r="K63" s="7"/>
      <c r="L63" s="7"/>
      <c r="M63" s="7"/>
    </row>
    <row r="64" spans="2:15">
      <c r="B64" s="7"/>
      <c r="C64" s="7"/>
      <c r="D64" s="7"/>
      <c r="E64" s="7"/>
      <c r="F64" s="7"/>
      <c r="G64" s="7"/>
      <c r="H64" s="7"/>
      <c r="I64" s="7"/>
      <c r="J64" s="7"/>
      <c r="K64" s="7"/>
      <c r="L64" s="7"/>
      <c r="M64" s="7"/>
    </row>
    <row r="65" spans="2:13">
      <c r="B65" s="7"/>
      <c r="C65" s="7"/>
      <c r="D65" s="7"/>
      <c r="E65" s="7"/>
      <c r="F65" s="7"/>
      <c r="G65" s="7"/>
      <c r="H65" s="7"/>
      <c r="I65" s="7"/>
      <c r="J65" s="7"/>
      <c r="K65" s="7"/>
      <c r="L65" s="7"/>
      <c r="M65" s="7"/>
    </row>
    <row r="66" spans="2:13">
      <c r="B66" s="7"/>
      <c r="C66" s="7"/>
      <c r="D66" s="7"/>
      <c r="E66" s="7"/>
      <c r="F66" s="7"/>
      <c r="G66" s="7"/>
      <c r="H66" s="7"/>
      <c r="I66" s="7"/>
      <c r="J66" s="7"/>
      <c r="K66" s="7"/>
      <c r="L66" s="7"/>
      <c r="M66" s="7"/>
    </row>
    <row r="67" spans="2:13">
      <c r="B67" s="7"/>
      <c r="C67" s="7"/>
      <c r="D67" s="7"/>
      <c r="E67" s="7"/>
      <c r="F67" s="7"/>
      <c r="G67" s="7"/>
      <c r="H67" s="7"/>
      <c r="I67" s="7"/>
      <c r="J67" s="7"/>
      <c r="K67" s="7"/>
      <c r="L67" s="7"/>
      <c r="M67" s="7"/>
    </row>
    <row r="68" spans="2:13">
      <c r="B68" s="7"/>
      <c r="C68" s="7"/>
      <c r="D68" s="7"/>
      <c r="E68" s="7"/>
      <c r="F68" s="7"/>
      <c r="G68" s="7"/>
      <c r="H68" s="7"/>
      <c r="I68" s="7"/>
      <c r="J68" s="7"/>
      <c r="K68" s="7"/>
      <c r="L68" s="7"/>
      <c r="M68" s="7"/>
    </row>
    <row r="69" spans="2:13">
      <c r="B69" s="7"/>
      <c r="C69" s="7"/>
      <c r="D69" s="7"/>
      <c r="E69" s="7"/>
      <c r="F69" s="7"/>
      <c r="G69" s="7"/>
      <c r="H69" s="7"/>
      <c r="I69" s="7"/>
      <c r="J69" s="7"/>
      <c r="K69" s="7"/>
      <c r="L69" s="7"/>
      <c r="M69" s="7"/>
    </row>
    <row r="70" spans="2:13">
      <c r="B70" s="7"/>
      <c r="C70" s="7"/>
      <c r="D70" s="7"/>
      <c r="E70" s="7"/>
      <c r="F70" s="7"/>
      <c r="G70" s="7"/>
      <c r="H70" s="7"/>
      <c r="I70" s="7"/>
      <c r="J70" s="7"/>
      <c r="K70" s="7"/>
      <c r="L70" s="7"/>
      <c r="M70" s="7"/>
    </row>
    <row r="71" spans="2:13">
      <c r="B71" s="7"/>
      <c r="C71" s="7"/>
      <c r="D71" s="7"/>
      <c r="E71" s="7"/>
      <c r="F71" s="7"/>
      <c r="G71" s="7"/>
      <c r="H71" s="7"/>
      <c r="I71" s="7"/>
      <c r="J71" s="7"/>
      <c r="K71" s="7"/>
      <c r="L71" s="7"/>
      <c r="M71" s="7"/>
    </row>
    <row r="72" spans="2:13">
      <c r="B72" s="7"/>
      <c r="C72" s="7"/>
      <c r="D72" s="7"/>
      <c r="E72" s="7"/>
      <c r="F72" s="7"/>
      <c r="G72" s="7"/>
      <c r="H72" s="7"/>
      <c r="I72" s="7"/>
      <c r="J72" s="7"/>
      <c r="K72" s="7"/>
      <c r="L72" s="7"/>
      <c r="M72" s="7"/>
    </row>
    <row r="73" spans="2:13">
      <c r="B73" s="7"/>
      <c r="C73" s="7"/>
      <c r="D73" s="7"/>
      <c r="E73" s="7"/>
      <c r="F73" s="7"/>
      <c r="G73" s="7"/>
      <c r="H73" s="7"/>
      <c r="I73" s="7"/>
      <c r="J73" s="7"/>
      <c r="K73" s="7"/>
      <c r="L73" s="7"/>
      <c r="M73" s="7"/>
    </row>
    <row r="74" spans="2:13">
      <c r="B74" s="7"/>
      <c r="C74" s="7"/>
      <c r="D74" s="7"/>
      <c r="E74" s="7"/>
      <c r="F74" s="7"/>
      <c r="G74" s="7"/>
      <c r="H74" s="7"/>
      <c r="I74" s="7"/>
      <c r="J74" s="7"/>
      <c r="K74" s="7"/>
      <c r="L74" s="7"/>
      <c r="M74" s="7"/>
    </row>
    <row r="75" spans="2:13">
      <c r="B75" s="7"/>
      <c r="C75" s="7"/>
      <c r="D75" s="7"/>
      <c r="E75" s="7"/>
      <c r="F75" s="7"/>
      <c r="G75" s="7"/>
      <c r="H75" s="7"/>
      <c r="I75" s="7"/>
      <c r="J75" s="7"/>
      <c r="K75" s="7"/>
      <c r="L75" s="7"/>
      <c r="M75" s="7"/>
    </row>
    <row r="76" spans="2:13">
      <c r="B76" s="7"/>
      <c r="C76" s="7"/>
      <c r="D76" s="7"/>
      <c r="E76" s="7"/>
      <c r="F76" s="7"/>
      <c r="G76" s="7"/>
      <c r="H76" s="7"/>
      <c r="I76" s="7"/>
      <c r="J76" s="7"/>
      <c r="K76" s="7"/>
      <c r="L76" s="7"/>
      <c r="M76" s="7"/>
    </row>
    <row r="77" spans="2:13">
      <c r="B77" s="7"/>
      <c r="C77" s="7"/>
      <c r="D77" s="7"/>
      <c r="E77" s="7"/>
      <c r="F77" s="7"/>
      <c r="G77" s="7"/>
      <c r="H77" s="7"/>
      <c r="I77" s="7"/>
      <c r="J77" s="7"/>
      <c r="K77" s="7"/>
      <c r="L77" s="7"/>
      <c r="M77" s="7"/>
    </row>
    <row r="78" spans="2:13">
      <c r="B78" s="7"/>
      <c r="C78" s="7"/>
      <c r="D78" s="7"/>
      <c r="E78" s="7"/>
      <c r="F78" s="7"/>
      <c r="G78" s="7"/>
      <c r="H78" s="7"/>
      <c r="I78" s="7"/>
      <c r="J78" s="7"/>
      <c r="K78" s="7"/>
      <c r="L78" s="7"/>
      <c r="M78" s="7"/>
    </row>
    <row r="79" spans="2:13">
      <c r="B79" s="7"/>
      <c r="C79" s="7"/>
      <c r="D79" s="7"/>
      <c r="E79" s="7"/>
      <c r="F79" s="7"/>
      <c r="G79" s="7"/>
      <c r="H79" s="7"/>
      <c r="I79" s="7"/>
      <c r="J79" s="7"/>
      <c r="K79" s="7"/>
      <c r="L79" s="7"/>
      <c r="M79" s="7"/>
    </row>
    <row r="81" spans="2:15" ht="15" customHeight="1" thickBot="1">
      <c r="B81" s="60" t="s">
        <v>1388</v>
      </c>
      <c r="C81" s="60" t="s">
        <v>1389</v>
      </c>
      <c r="D81" s="60" t="s">
        <v>1390</v>
      </c>
      <c r="E81" s="60">
        <v>2025</v>
      </c>
      <c r="F81" s="60">
        <v>2026</v>
      </c>
      <c r="G81" s="60">
        <v>2027</v>
      </c>
      <c r="H81" s="60">
        <v>2028</v>
      </c>
      <c r="I81" s="60">
        <v>2029</v>
      </c>
      <c r="J81" s="60">
        <v>2030</v>
      </c>
      <c r="K81" s="60">
        <v>2031</v>
      </c>
      <c r="L81" s="60">
        <v>2032</v>
      </c>
      <c r="M81" s="60">
        <v>2033</v>
      </c>
      <c r="N81" s="60">
        <v>2034</v>
      </c>
      <c r="O81" s="60">
        <v>2035</v>
      </c>
    </row>
    <row r="82" spans="2:15" ht="15" customHeight="1" thickBot="1">
      <c r="B82" s="70" t="s">
        <v>213</v>
      </c>
      <c r="C82" s="35" t="s">
        <v>836</v>
      </c>
      <c r="D82" s="87">
        <v>471.14</v>
      </c>
      <c r="E82" s="87">
        <v>541.16</v>
      </c>
      <c r="F82" s="87">
        <v>790.96000000000015</v>
      </c>
      <c r="G82" s="87">
        <v>790.96000000000015</v>
      </c>
      <c r="H82" s="87">
        <v>790.96000000000015</v>
      </c>
      <c r="I82" s="87">
        <v>790.96000000000015</v>
      </c>
      <c r="J82" s="87">
        <v>790.96000000000015</v>
      </c>
      <c r="K82" s="87">
        <v>881.82152024569598</v>
      </c>
      <c r="L82" s="87">
        <v>1834.6875375032364</v>
      </c>
      <c r="M82" s="87">
        <v>1834.6875388725862</v>
      </c>
      <c r="N82" s="87">
        <v>3225.3148514704603</v>
      </c>
      <c r="O82" s="88">
        <v>4042.89489182017</v>
      </c>
    </row>
    <row r="83" spans="2:15" ht="15" customHeight="1" thickBot="1">
      <c r="B83" s="71"/>
      <c r="C83" s="35" t="s">
        <v>837</v>
      </c>
      <c r="D83" s="84">
        <v>0</v>
      </c>
      <c r="E83" s="84">
        <v>0</v>
      </c>
      <c r="F83" s="84">
        <v>0</v>
      </c>
      <c r="G83" s="84">
        <v>2.5525112656417076E-5</v>
      </c>
      <c r="H83" s="84">
        <v>900.00001045354713</v>
      </c>
      <c r="I83" s="84">
        <v>900.00001045354713</v>
      </c>
      <c r="J83" s="84">
        <v>903.80543305345293</v>
      </c>
      <c r="K83" s="84">
        <v>2616.9160670195351</v>
      </c>
      <c r="L83" s="84">
        <v>2616.9161519521408</v>
      </c>
      <c r="M83" s="84">
        <v>2616.9161519521408</v>
      </c>
      <c r="N83" s="84">
        <v>3175.0872651428608</v>
      </c>
      <c r="O83" s="89">
        <v>4599.999979013689</v>
      </c>
    </row>
    <row r="84" spans="2:15" ht="15" customHeight="1" thickBot="1">
      <c r="B84" s="71"/>
      <c r="C84" s="35" t="s">
        <v>830</v>
      </c>
      <c r="D84" s="37">
        <v>50</v>
      </c>
      <c r="E84" s="37">
        <v>0</v>
      </c>
      <c r="F84" s="37">
        <v>400</v>
      </c>
      <c r="G84" s="37">
        <v>400</v>
      </c>
      <c r="H84" s="37">
        <v>400.00001066011117</v>
      </c>
      <c r="I84" s="37">
        <v>400.00001174811717</v>
      </c>
      <c r="J84" s="37">
        <v>400.00003624320732</v>
      </c>
      <c r="K84" s="37">
        <v>400.00003912508589</v>
      </c>
      <c r="L84" s="37">
        <v>400.00004510708391</v>
      </c>
      <c r="M84" s="37">
        <v>400.00005033280559</v>
      </c>
      <c r="N84" s="37">
        <v>400.00008092424315</v>
      </c>
      <c r="O84" s="90">
        <v>400.00019189097338</v>
      </c>
    </row>
    <row r="85" spans="2:15" ht="15" customHeight="1" thickBot="1">
      <c r="B85" s="72"/>
      <c r="C85" s="35" t="s">
        <v>1392</v>
      </c>
      <c r="D85" s="91">
        <v>521</v>
      </c>
      <c r="E85" s="91">
        <v>541</v>
      </c>
      <c r="F85" s="91">
        <v>1191</v>
      </c>
      <c r="G85" s="91">
        <v>1191</v>
      </c>
      <c r="H85" s="91">
        <v>2091</v>
      </c>
      <c r="I85" s="91">
        <v>2091</v>
      </c>
      <c r="J85" s="91">
        <v>2095</v>
      </c>
      <c r="K85" s="91">
        <v>3899</v>
      </c>
      <c r="L85" s="91">
        <v>4852</v>
      </c>
      <c r="M85" s="91">
        <v>4852</v>
      </c>
      <c r="N85" s="91">
        <v>6800</v>
      </c>
      <c r="O85" s="92">
        <v>9043</v>
      </c>
    </row>
    <row r="86" spans="2:15" ht="15" customHeight="1" thickBot="1">
      <c r="B86" s="70" t="s">
        <v>199</v>
      </c>
      <c r="C86" s="35" t="s">
        <v>836</v>
      </c>
      <c r="D86" s="87">
        <v>0</v>
      </c>
      <c r="E86" s="87">
        <v>0</v>
      </c>
      <c r="F86" s="87">
        <v>0</v>
      </c>
      <c r="G86" s="87">
        <v>0</v>
      </c>
      <c r="H86" s="87">
        <v>0</v>
      </c>
      <c r="I86" s="87">
        <v>0</v>
      </c>
      <c r="J86" s="87">
        <v>0</v>
      </c>
      <c r="K86" s="87">
        <v>0</v>
      </c>
      <c r="L86" s="87">
        <v>0</v>
      </c>
      <c r="M86" s="87">
        <v>0</v>
      </c>
      <c r="N86" s="87">
        <v>0</v>
      </c>
      <c r="O86" s="88">
        <v>0</v>
      </c>
    </row>
    <row r="87" spans="2:15" ht="15" customHeight="1" thickBot="1">
      <c r="B87" s="71"/>
      <c r="C87" s="35" t="s">
        <v>837</v>
      </c>
      <c r="D87" s="84">
        <v>0</v>
      </c>
      <c r="E87" s="84">
        <v>0</v>
      </c>
      <c r="F87" s="84">
        <v>0</v>
      </c>
      <c r="G87" s="84">
        <v>0</v>
      </c>
      <c r="H87" s="84">
        <v>0</v>
      </c>
      <c r="I87" s="84">
        <v>0</v>
      </c>
      <c r="J87" s="84">
        <v>0</v>
      </c>
      <c r="K87" s="84">
        <v>0</v>
      </c>
      <c r="L87" s="84">
        <v>0</v>
      </c>
      <c r="M87" s="84">
        <v>0</v>
      </c>
      <c r="N87" s="84">
        <v>0</v>
      </c>
      <c r="O87" s="89">
        <v>0</v>
      </c>
    </row>
    <row r="88" spans="2:15" ht="15" customHeight="1" thickBot="1">
      <c r="B88" s="71"/>
      <c r="C88" s="35" t="s">
        <v>830</v>
      </c>
      <c r="D88" s="37">
        <v>0</v>
      </c>
      <c r="E88" s="37">
        <v>404.96000000000004</v>
      </c>
      <c r="F88" s="37">
        <v>654.96</v>
      </c>
      <c r="G88" s="37">
        <v>654.96</v>
      </c>
      <c r="H88" s="37">
        <v>654.96</v>
      </c>
      <c r="I88" s="37">
        <v>654.96</v>
      </c>
      <c r="J88" s="37">
        <v>654.96</v>
      </c>
      <c r="K88" s="37">
        <v>654.96</v>
      </c>
      <c r="L88" s="37">
        <v>654.96</v>
      </c>
      <c r="M88" s="37">
        <v>654.96</v>
      </c>
      <c r="N88" s="37">
        <v>654.96</v>
      </c>
      <c r="O88" s="90">
        <v>654.96</v>
      </c>
    </row>
    <row r="89" spans="2:15" ht="15" customHeight="1" thickBot="1">
      <c r="B89" s="72"/>
      <c r="C89" s="35" t="s">
        <v>1392</v>
      </c>
      <c r="D89" s="91">
        <v>0</v>
      </c>
      <c r="E89" s="91">
        <v>405</v>
      </c>
      <c r="F89" s="91">
        <v>655</v>
      </c>
      <c r="G89" s="91">
        <v>655</v>
      </c>
      <c r="H89" s="91">
        <v>655</v>
      </c>
      <c r="I89" s="91">
        <v>655</v>
      </c>
      <c r="J89" s="91">
        <v>655</v>
      </c>
      <c r="K89" s="91">
        <v>655</v>
      </c>
      <c r="L89" s="91">
        <v>655</v>
      </c>
      <c r="M89" s="91">
        <v>655</v>
      </c>
      <c r="N89" s="91">
        <v>655</v>
      </c>
      <c r="O89" s="92">
        <v>655</v>
      </c>
    </row>
    <row r="90" spans="2:15" ht="15" customHeight="1" thickBot="1">
      <c r="B90" s="70" t="s">
        <v>188</v>
      </c>
      <c r="C90" s="35" t="s">
        <v>836</v>
      </c>
      <c r="D90" s="87">
        <v>388.9</v>
      </c>
      <c r="E90" s="87">
        <v>0</v>
      </c>
      <c r="F90" s="87">
        <v>0</v>
      </c>
      <c r="G90" s="87">
        <v>368.00000259335764</v>
      </c>
      <c r="H90" s="87">
        <v>368.0000063214402</v>
      </c>
      <c r="I90" s="87">
        <v>368.00002663606972</v>
      </c>
      <c r="J90" s="87">
        <v>417.99626226406031</v>
      </c>
      <c r="K90" s="87">
        <v>712.03479375191603</v>
      </c>
      <c r="L90" s="87">
        <v>712.03479375191603</v>
      </c>
      <c r="M90" s="87">
        <v>712.03479375191603</v>
      </c>
      <c r="N90" s="87">
        <v>712.03479375191603</v>
      </c>
      <c r="O90" s="88">
        <v>712.03479375191603</v>
      </c>
    </row>
    <row r="91" spans="2:15" ht="15" customHeight="1" thickBot="1">
      <c r="B91" s="71"/>
      <c r="C91" s="35" t="s">
        <v>837</v>
      </c>
      <c r="D91" s="84">
        <v>0</v>
      </c>
      <c r="E91" s="84">
        <v>450</v>
      </c>
      <c r="F91" s="84">
        <v>450</v>
      </c>
      <c r="G91" s="84">
        <v>450.00001060812173</v>
      </c>
      <c r="H91" s="84">
        <v>450.00003613667963</v>
      </c>
      <c r="I91" s="84">
        <v>963.84002605609055</v>
      </c>
      <c r="J91" s="84">
        <v>1555.4230154351658</v>
      </c>
      <c r="K91" s="84">
        <v>1560.5568572172656</v>
      </c>
      <c r="L91" s="84">
        <v>1560.5568619890992</v>
      </c>
      <c r="M91" s="84">
        <v>1560.5568851972832</v>
      </c>
      <c r="N91" s="84">
        <v>2182.8232420748213</v>
      </c>
      <c r="O91" s="89">
        <v>2225.0800196053578</v>
      </c>
    </row>
    <row r="92" spans="2:15" ht="15" customHeight="1" thickBot="1">
      <c r="B92" s="71"/>
      <c r="C92" s="35" t="s">
        <v>830</v>
      </c>
      <c r="D92" s="37">
        <v>0</v>
      </c>
      <c r="E92" s="37">
        <v>0</v>
      </c>
      <c r="F92" s="37">
        <v>0</v>
      </c>
      <c r="G92" s="37">
        <v>300</v>
      </c>
      <c r="H92" s="37">
        <v>300</v>
      </c>
      <c r="I92" s="37">
        <v>300</v>
      </c>
      <c r="J92" s="37">
        <v>300</v>
      </c>
      <c r="K92" s="37">
        <v>300</v>
      </c>
      <c r="L92" s="37">
        <v>300</v>
      </c>
      <c r="M92" s="37">
        <v>300</v>
      </c>
      <c r="N92" s="37">
        <v>300</v>
      </c>
      <c r="O92" s="90">
        <v>300</v>
      </c>
    </row>
    <row r="93" spans="2:15" ht="15" customHeight="1" thickBot="1">
      <c r="B93" s="72"/>
      <c r="C93" s="35" t="s">
        <v>1392</v>
      </c>
      <c r="D93" s="91">
        <v>389</v>
      </c>
      <c r="E93" s="91">
        <v>450</v>
      </c>
      <c r="F93" s="91">
        <v>450</v>
      </c>
      <c r="G93" s="91">
        <v>1118</v>
      </c>
      <c r="H93" s="91">
        <v>1118</v>
      </c>
      <c r="I93" s="91">
        <v>1632</v>
      </c>
      <c r="J93" s="91">
        <v>2273</v>
      </c>
      <c r="K93" s="91">
        <v>2573</v>
      </c>
      <c r="L93" s="91">
        <v>2573</v>
      </c>
      <c r="M93" s="91">
        <v>2573</v>
      </c>
      <c r="N93" s="91">
        <v>3195</v>
      </c>
      <c r="O93" s="92">
        <v>3237</v>
      </c>
    </row>
    <row r="94" spans="2:15" ht="15" customHeight="1" thickBot="1">
      <c r="B94" s="70" t="s">
        <v>208</v>
      </c>
      <c r="C94" s="35" t="s">
        <v>836</v>
      </c>
      <c r="D94" s="87">
        <v>982.97</v>
      </c>
      <c r="E94" s="87">
        <v>0</v>
      </c>
      <c r="F94" s="87">
        <v>0</v>
      </c>
      <c r="G94" s="87">
        <v>2.0585382571880473E-6</v>
      </c>
      <c r="H94" s="87">
        <v>4.1540333768352866E-6</v>
      </c>
      <c r="I94" s="87">
        <v>6.5931884591918788E-6</v>
      </c>
      <c r="J94" s="87">
        <v>1.2910563441437262E-5</v>
      </c>
      <c r="K94" s="87">
        <v>481.79803279738508</v>
      </c>
      <c r="L94" s="87">
        <v>481.79803279738508</v>
      </c>
      <c r="M94" s="87">
        <v>481.79803279738508</v>
      </c>
      <c r="N94" s="87">
        <v>481.79803279738508</v>
      </c>
      <c r="O94" s="88">
        <v>484.79803279738508</v>
      </c>
    </row>
    <row r="95" spans="2:15" ht="15" customHeight="1" thickBot="1">
      <c r="B95" s="71"/>
      <c r="C95" s="35" t="s">
        <v>837</v>
      </c>
      <c r="D95" s="84">
        <v>380.52</v>
      </c>
      <c r="E95" s="84">
        <v>0</v>
      </c>
      <c r="F95" s="84">
        <v>0</v>
      </c>
      <c r="G95" s="84">
        <v>1075.6569274915169</v>
      </c>
      <c r="H95" s="84">
        <v>1200.6463890435443</v>
      </c>
      <c r="I95" s="84">
        <v>1372.2494221581894</v>
      </c>
      <c r="J95" s="84">
        <v>2555.6289475912099</v>
      </c>
      <c r="K95" s="84">
        <v>2752.6205065976333</v>
      </c>
      <c r="L95" s="84">
        <v>2810.2902685703034</v>
      </c>
      <c r="M95" s="84">
        <v>3017.5994585976891</v>
      </c>
      <c r="N95" s="84">
        <v>3069.6279174165388</v>
      </c>
      <c r="O95" s="89">
        <v>3277.9742696662738</v>
      </c>
    </row>
    <row r="96" spans="2:15" ht="15" customHeight="1" thickBot="1">
      <c r="B96" s="71"/>
      <c r="C96" s="35" t="s">
        <v>830</v>
      </c>
      <c r="D96" s="37">
        <v>0</v>
      </c>
      <c r="E96" s="37">
        <v>0</v>
      </c>
      <c r="F96" s="37">
        <v>0</v>
      </c>
      <c r="G96" s="37">
        <v>404</v>
      </c>
      <c r="H96" s="37">
        <v>404.00001274305231</v>
      </c>
      <c r="I96" s="37">
        <v>404.00001677838742</v>
      </c>
      <c r="J96" s="37">
        <v>404.00003885952714</v>
      </c>
      <c r="K96" s="37">
        <v>404.00003885952714</v>
      </c>
      <c r="L96" s="37">
        <v>404.0000428765444</v>
      </c>
      <c r="M96" s="37">
        <v>404.00004518002208</v>
      </c>
      <c r="N96" s="37">
        <v>404.00004836688635</v>
      </c>
      <c r="O96" s="90">
        <v>404.00005442961458</v>
      </c>
    </row>
    <row r="97" spans="2:15" ht="15" customHeight="1" thickBot="1">
      <c r="B97" s="72"/>
      <c r="C97" s="35" t="s">
        <v>1392</v>
      </c>
      <c r="D97" s="91">
        <v>1364</v>
      </c>
      <c r="E97" s="91">
        <v>0</v>
      </c>
      <c r="F97" s="91">
        <v>0</v>
      </c>
      <c r="G97" s="91">
        <v>1480</v>
      </c>
      <c r="H97" s="91">
        <v>1605</v>
      </c>
      <c r="I97" s="91">
        <v>1776</v>
      </c>
      <c r="J97" s="91">
        <v>2960</v>
      </c>
      <c r="K97" s="91">
        <v>3639</v>
      </c>
      <c r="L97" s="91">
        <v>3696</v>
      </c>
      <c r="M97" s="91">
        <v>3904</v>
      </c>
      <c r="N97" s="91">
        <v>3956</v>
      </c>
      <c r="O97" s="92">
        <v>4167</v>
      </c>
    </row>
    <row r="98" spans="2:15" ht="15" customHeight="1" thickBot="1">
      <c r="B98" s="70" t="s">
        <v>184</v>
      </c>
      <c r="C98" s="35" t="s">
        <v>836</v>
      </c>
      <c r="D98" s="87">
        <v>1688.5599999999997</v>
      </c>
      <c r="E98" s="87">
        <v>40</v>
      </c>
      <c r="F98" s="87">
        <v>838.72</v>
      </c>
      <c r="G98" s="87">
        <v>838.72</v>
      </c>
      <c r="H98" s="87">
        <v>838.72</v>
      </c>
      <c r="I98" s="87">
        <v>838.72</v>
      </c>
      <c r="J98" s="87">
        <v>838.72</v>
      </c>
      <c r="K98" s="87">
        <v>838.72</v>
      </c>
      <c r="L98" s="87">
        <v>838.72</v>
      </c>
      <c r="M98" s="87">
        <v>838.72</v>
      </c>
      <c r="N98" s="87">
        <v>838.72</v>
      </c>
      <c r="O98" s="88">
        <v>842.72</v>
      </c>
    </row>
    <row r="99" spans="2:15" ht="15" customHeight="1" thickBot="1">
      <c r="B99" s="71"/>
      <c r="C99" s="35" t="s">
        <v>837</v>
      </c>
      <c r="D99" s="84">
        <v>625.88</v>
      </c>
      <c r="E99" s="84">
        <v>1175.4000000000001</v>
      </c>
      <c r="F99" s="84">
        <v>1175.4000000000001</v>
      </c>
      <c r="G99" s="84">
        <v>2565.0547319126176</v>
      </c>
      <c r="H99" s="84">
        <v>2575.4000317831437</v>
      </c>
      <c r="I99" s="84">
        <v>2575.4000317831437</v>
      </c>
      <c r="J99" s="84">
        <v>4465.0064832308899</v>
      </c>
      <c r="K99" s="84">
        <v>4465.0064832308899</v>
      </c>
      <c r="L99" s="84">
        <v>4651.0499217441202</v>
      </c>
      <c r="M99" s="84">
        <v>5214.4848836074998</v>
      </c>
      <c r="N99" s="84">
        <v>5214.4848836074998</v>
      </c>
      <c r="O99" s="89">
        <v>6373.0385263917296</v>
      </c>
    </row>
    <row r="100" spans="2:15" ht="15" customHeight="1" thickBot="1">
      <c r="B100" s="71"/>
      <c r="C100" s="35" t="s">
        <v>830</v>
      </c>
      <c r="D100" s="37">
        <v>200</v>
      </c>
      <c r="E100" s="37">
        <v>790.96</v>
      </c>
      <c r="F100" s="37">
        <v>790.96</v>
      </c>
      <c r="G100" s="37">
        <v>790.96</v>
      </c>
      <c r="H100" s="37">
        <v>790.96</v>
      </c>
      <c r="I100" s="37">
        <v>790.96</v>
      </c>
      <c r="J100" s="37">
        <v>790.96</v>
      </c>
      <c r="K100" s="37">
        <v>790.96</v>
      </c>
      <c r="L100" s="37">
        <v>790.96</v>
      </c>
      <c r="M100" s="37">
        <v>790.96</v>
      </c>
      <c r="N100" s="37">
        <v>790.96</v>
      </c>
      <c r="O100" s="90">
        <v>790.96</v>
      </c>
    </row>
    <row r="101" spans="2:15" ht="15" customHeight="1" thickBot="1">
      <c r="B101" s="72"/>
      <c r="C101" s="35" t="s">
        <v>1392</v>
      </c>
      <c r="D101" s="91">
        <v>2515</v>
      </c>
      <c r="E101" s="91">
        <v>2006</v>
      </c>
      <c r="F101" s="91">
        <v>2805</v>
      </c>
      <c r="G101" s="91">
        <v>4195</v>
      </c>
      <c r="H101" s="91">
        <v>4205</v>
      </c>
      <c r="I101" s="91">
        <v>4205</v>
      </c>
      <c r="J101" s="91">
        <v>6095</v>
      </c>
      <c r="K101" s="91">
        <v>6095</v>
      </c>
      <c r="L101" s="91">
        <v>6281</v>
      </c>
      <c r="M101" s="91">
        <v>6844</v>
      </c>
      <c r="N101" s="91">
        <v>6844</v>
      </c>
      <c r="O101" s="92">
        <v>8007</v>
      </c>
    </row>
    <row r="105" spans="2:15" ht="21">
      <c r="B105" s="10" t="s">
        <v>1394</v>
      </c>
      <c r="D105" s="9" t="s">
        <v>103</v>
      </c>
    </row>
    <row r="108" spans="2:15">
      <c r="B108" s="7"/>
      <c r="C108" s="7"/>
      <c r="D108" s="7"/>
      <c r="E108" s="7"/>
      <c r="F108" s="7"/>
      <c r="G108" s="7"/>
      <c r="H108" s="7"/>
      <c r="I108" s="7"/>
      <c r="J108" s="7"/>
      <c r="K108" s="7"/>
      <c r="L108" s="7"/>
      <c r="M108" s="7"/>
    </row>
    <row r="109" spans="2:15">
      <c r="B109" s="7"/>
      <c r="C109" s="7"/>
      <c r="D109" s="7"/>
      <c r="E109" s="7"/>
      <c r="F109" s="7"/>
      <c r="G109" s="7"/>
      <c r="H109" s="7"/>
      <c r="I109" s="7"/>
      <c r="J109" s="7"/>
      <c r="K109" s="7"/>
      <c r="L109" s="7"/>
      <c r="M109" s="7"/>
    </row>
    <row r="110" spans="2:15">
      <c r="B110" s="7"/>
      <c r="C110" s="7"/>
      <c r="D110" s="7"/>
      <c r="E110" s="7"/>
      <c r="F110" s="7"/>
      <c r="G110" s="7"/>
      <c r="H110" s="7"/>
      <c r="I110" s="7"/>
      <c r="J110" s="7"/>
      <c r="K110" s="7"/>
      <c r="L110" s="7"/>
      <c r="M110" s="7"/>
    </row>
    <row r="111" spans="2:15">
      <c r="B111" s="7"/>
      <c r="C111" s="7"/>
      <c r="D111" s="7"/>
      <c r="E111" s="7"/>
      <c r="F111" s="7"/>
      <c r="G111" s="7"/>
      <c r="H111" s="7"/>
      <c r="I111" s="7"/>
      <c r="J111" s="7"/>
      <c r="K111" s="7"/>
      <c r="L111" s="7"/>
      <c r="M111" s="7"/>
    </row>
    <row r="112" spans="2:15">
      <c r="B112" s="7"/>
      <c r="C112" s="7"/>
      <c r="D112" s="7"/>
      <c r="E112" s="7"/>
      <c r="F112" s="7"/>
      <c r="G112" s="7"/>
      <c r="H112" s="7"/>
      <c r="I112" s="7"/>
      <c r="J112" s="7"/>
      <c r="K112" s="7"/>
      <c r="L112" s="7"/>
      <c r="M112" s="7"/>
    </row>
    <row r="113" spans="2:13">
      <c r="B113" s="7"/>
      <c r="C113" s="7"/>
      <c r="D113" s="7"/>
      <c r="E113" s="7"/>
      <c r="F113" s="7"/>
      <c r="G113" s="7"/>
      <c r="H113" s="7"/>
      <c r="I113" s="7"/>
      <c r="J113" s="7"/>
      <c r="K113" s="7"/>
      <c r="L113" s="7"/>
      <c r="M113" s="7"/>
    </row>
    <row r="114" spans="2:13">
      <c r="B114" s="7"/>
      <c r="C114" s="7"/>
      <c r="D114" s="7"/>
      <c r="E114" s="7"/>
      <c r="F114" s="7"/>
      <c r="G114" s="7"/>
      <c r="H114" s="7"/>
      <c r="I114" s="7"/>
      <c r="J114" s="7"/>
      <c r="K114" s="7"/>
      <c r="L114" s="7"/>
      <c r="M114" s="7"/>
    </row>
    <row r="115" spans="2:13">
      <c r="B115" s="7"/>
      <c r="C115" s="7"/>
      <c r="D115" s="7"/>
      <c r="E115" s="7"/>
      <c r="F115" s="7"/>
      <c r="G115" s="7"/>
      <c r="H115" s="7"/>
      <c r="I115" s="7"/>
      <c r="J115" s="7"/>
      <c r="K115" s="7"/>
      <c r="L115" s="7"/>
      <c r="M115" s="7"/>
    </row>
    <row r="116" spans="2:13">
      <c r="B116" s="7"/>
      <c r="C116" s="7"/>
      <c r="D116" s="7"/>
      <c r="E116" s="7"/>
      <c r="F116" s="7"/>
      <c r="G116" s="7"/>
      <c r="H116" s="7"/>
      <c r="I116" s="7"/>
      <c r="J116" s="7"/>
      <c r="K116" s="7"/>
      <c r="L116" s="7"/>
      <c r="M116" s="7"/>
    </row>
    <row r="117" spans="2:13">
      <c r="B117" s="7"/>
      <c r="C117" s="7"/>
      <c r="D117" s="7"/>
      <c r="E117" s="7"/>
      <c r="F117" s="7"/>
      <c r="G117" s="7"/>
      <c r="H117" s="7"/>
      <c r="I117" s="7"/>
      <c r="J117" s="7"/>
      <c r="K117" s="7"/>
      <c r="L117" s="7"/>
      <c r="M117" s="7"/>
    </row>
    <row r="118" spans="2:13">
      <c r="B118" s="7"/>
      <c r="C118" s="7"/>
      <c r="D118" s="7"/>
      <c r="E118" s="7"/>
      <c r="F118" s="7"/>
      <c r="G118" s="7"/>
      <c r="H118" s="7"/>
      <c r="I118" s="7"/>
      <c r="J118" s="7"/>
      <c r="K118" s="7"/>
      <c r="L118" s="7"/>
      <c r="M118" s="7"/>
    </row>
    <row r="119" spans="2:13">
      <c r="B119" s="7"/>
      <c r="C119" s="7"/>
      <c r="D119" s="7"/>
      <c r="E119" s="7"/>
      <c r="F119" s="7"/>
      <c r="G119" s="7"/>
      <c r="H119" s="7"/>
      <c r="I119" s="7"/>
      <c r="J119" s="7"/>
      <c r="K119" s="7"/>
      <c r="L119" s="7"/>
      <c r="M119" s="7"/>
    </row>
    <row r="120" spans="2:13">
      <c r="B120" s="7"/>
      <c r="C120" s="7"/>
      <c r="D120" s="7"/>
      <c r="E120" s="7"/>
      <c r="F120" s="7"/>
      <c r="G120" s="7"/>
      <c r="H120" s="7"/>
      <c r="I120" s="7"/>
      <c r="J120" s="7"/>
      <c r="K120" s="7"/>
      <c r="L120" s="7"/>
      <c r="M120" s="7"/>
    </row>
    <row r="121" spans="2:13">
      <c r="B121" s="7"/>
      <c r="C121" s="7"/>
      <c r="D121" s="7"/>
      <c r="E121" s="7"/>
      <c r="F121" s="7"/>
      <c r="G121" s="7"/>
      <c r="H121" s="7"/>
      <c r="I121" s="7"/>
      <c r="J121" s="7"/>
      <c r="K121" s="7"/>
      <c r="L121" s="7"/>
      <c r="M121" s="7"/>
    </row>
    <row r="122" spans="2:13">
      <c r="B122" s="7"/>
      <c r="C122" s="7"/>
      <c r="D122" s="7"/>
      <c r="E122" s="7"/>
      <c r="F122" s="7"/>
      <c r="G122" s="7"/>
      <c r="H122" s="7"/>
      <c r="I122" s="7"/>
      <c r="J122" s="7"/>
      <c r="K122" s="7"/>
      <c r="L122" s="7"/>
      <c r="M122" s="7"/>
    </row>
    <row r="123" spans="2:13">
      <c r="B123" s="7"/>
      <c r="C123" s="7"/>
      <c r="D123" s="7"/>
      <c r="E123" s="7"/>
      <c r="F123" s="7"/>
      <c r="G123" s="7"/>
      <c r="H123" s="7"/>
      <c r="I123" s="7"/>
      <c r="J123" s="7"/>
      <c r="K123" s="7"/>
      <c r="L123" s="7"/>
      <c r="M123" s="7"/>
    </row>
    <row r="124" spans="2:13">
      <c r="B124" s="7"/>
      <c r="C124" s="7"/>
      <c r="D124" s="7"/>
      <c r="E124" s="7"/>
      <c r="F124" s="7"/>
      <c r="G124" s="7"/>
      <c r="H124" s="7"/>
      <c r="I124" s="7"/>
      <c r="J124" s="7"/>
      <c r="K124" s="7"/>
      <c r="L124" s="7"/>
      <c r="M124" s="7"/>
    </row>
    <row r="125" spans="2:13">
      <c r="B125" s="7"/>
      <c r="C125" s="7"/>
      <c r="D125" s="7"/>
      <c r="E125" s="7"/>
      <c r="F125" s="7"/>
      <c r="G125" s="7"/>
      <c r="H125" s="7"/>
      <c r="I125" s="7"/>
      <c r="J125" s="7"/>
      <c r="K125" s="7"/>
      <c r="L125" s="7"/>
      <c r="M125" s="7"/>
    </row>
    <row r="126" spans="2:13">
      <c r="B126" s="7"/>
      <c r="C126" s="7"/>
      <c r="D126" s="7"/>
      <c r="E126" s="7"/>
      <c r="F126" s="7"/>
      <c r="G126" s="7"/>
      <c r="H126" s="7"/>
      <c r="I126" s="7"/>
      <c r="J126" s="7"/>
      <c r="K126" s="7"/>
      <c r="L126" s="7"/>
      <c r="M126" s="7"/>
    </row>
    <row r="127" spans="2:13">
      <c r="B127" s="7"/>
      <c r="C127" s="7"/>
      <c r="D127" s="7"/>
      <c r="E127" s="7"/>
      <c r="F127" s="7"/>
      <c r="G127" s="7"/>
      <c r="H127" s="7"/>
      <c r="I127" s="7"/>
      <c r="J127" s="7"/>
      <c r="K127" s="7"/>
      <c r="L127" s="7"/>
      <c r="M127" s="7"/>
    </row>
    <row r="128" spans="2:13">
      <c r="B128" s="7"/>
      <c r="C128" s="7"/>
      <c r="D128" s="7"/>
      <c r="E128" s="7"/>
      <c r="F128" s="7"/>
      <c r="G128" s="7"/>
      <c r="H128" s="7"/>
      <c r="I128" s="7"/>
      <c r="J128" s="7"/>
      <c r="K128" s="7"/>
      <c r="L128" s="7"/>
      <c r="M128" s="7"/>
    </row>
    <row r="130" spans="2:15" ht="15" customHeight="1" thickBot="1">
      <c r="B130" s="60" t="s">
        <v>1388</v>
      </c>
      <c r="C130" s="60" t="s">
        <v>1389</v>
      </c>
      <c r="D130" s="60" t="s">
        <v>1390</v>
      </c>
      <c r="E130" s="60">
        <v>2025</v>
      </c>
      <c r="F130" s="60">
        <v>2026</v>
      </c>
      <c r="G130" s="60">
        <v>2027</v>
      </c>
      <c r="H130" s="60">
        <v>2028</v>
      </c>
      <c r="I130" s="60">
        <v>2029</v>
      </c>
      <c r="J130" s="60">
        <v>2030</v>
      </c>
      <c r="K130" s="60">
        <v>2031</v>
      </c>
      <c r="L130" s="60">
        <v>2032</v>
      </c>
      <c r="M130" s="60">
        <v>2033</v>
      </c>
      <c r="N130" s="60">
        <v>2034</v>
      </c>
      <c r="O130" s="60">
        <v>2035</v>
      </c>
    </row>
    <row r="131" spans="2:15" ht="15" customHeight="1" thickBot="1">
      <c r="B131" s="70" t="s">
        <v>233</v>
      </c>
      <c r="C131" s="35" t="s">
        <v>836</v>
      </c>
      <c r="D131" s="87">
        <v>349.2</v>
      </c>
      <c r="E131" s="87">
        <v>0</v>
      </c>
      <c r="F131" s="87">
        <v>0</v>
      </c>
      <c r="G131" s="87">
        <v>357.45000444517103</v>
      </c>
      <c r="H131" s="87">
        <v>357.45000583392954</v>
      </c>
      <c r="I131" s="87">
        <v>357.45000916273062</v>
      </c>
      <c r="J131" s="87">
        <v>357.45001582666163</v>
      </c>
      <c r="K131" s="87">
        <v>873.13591256279392</v>
      </c>
      <c r="L131" s="87">
        <v>873.13591397246523</v>
      </c>
      <c r="M131" s="87">
        <v>873.13591397246523</v>
      </c>
      <c r="N131" s="87">
        <v>873.13591738888022</v>
      </c>
      <c r="O131" s="88">
        <v>873.13591738888022</v>
      </c>
    </row>
    <row r="132" spans="2:15" ht="15" customHeight="1" thickBot="1">
      <c r="B132" s="71"/>
      <c r="C132" s="35" t="s">
        <v>837</v>
      </c>
      <c r="D132" s="84">
        <v>556.67999999999995</v>
      </c>
      <c r="E132" s="84">
        <v>0</v>
      </c>
      <c r="F132" s="84">
        <v>0</v>
      </c>
      <c r="G132" s="84">
        <v>8.5783166241526487E-6</v>
      </c>
      <c r="H132" s="84">
        <v>2.6608930170368694E-5</v>
      </c>
      <c r="I132" s="84">
        <v>2.6608930170368694E-5</v>
      </c>
      <c r="J132" s="84">
        <v>243.65425806365795</v>
      </c>
      <c r="K132" s="84">
        <v>221.41425201607206</v>
      </c>
      <c r="L132" s="84">
        <v>221.41425201607206</v>
      </c>
      <c r="M132" s="84">
        <v>221.41425201607206</v>
      </c>
      <c r="N132" s="84">
        <v>229.79607838891309</v>
      </c>
      <c r="O132" s="89">
        <v>229.79607838891309</v>
      </c>
    </row>
    <row r="133" spans="2:15" ht="15" customHeight="1" thickBot="1">
      <c r="B133" s="71"/>
      <c r="C133" s="35" t="s">
        <v>830</v>
      </c>
      <c r="D133" s="37">
        <v>0</v>
      </c>
      <c r="E133" s="37">
        <v>10</v>
      </c>
      <c r="F133" s="37">
        <v>210</v>
      </c>
      <c r="G133" s="37">
        <v>210</v>
      </c>
      <c r="H133" s="37">
        <v>210</v>
      </c>
      <c r="I133" s="37">
        <v>210</v>
      </c>
      <c r="J133" s="37">
        <v>210</v>
      </c>
      <c r="K133" s="37">
        <v>210</v>
      </c>
      <c r="L133" s="37">
        <v>210</v>
      </c>
      <c r="M133" s="37">
        <v>210</v>
      </c>
      <c r="N133" s="37">
        <v>210</v>
      </c>
      <c r="O133" s="90">
        <v>210</v>
      </c>
    </row>
    <row r="134" spans="2:15" ht="15" customHeight="1" thickBot="1">
      <c r="B134" s="72"/>
      <c r="C134" s="35" t="s">
        <v>1392</v>
      </c>
      <c r="D134" s="91">
        <v>906</v>
      </c>
      <c r="E134" s="91">
        <v>10</v>
      </c>
      <c r="F134" s="91">
        <v>210</v>
      </c>
      <c r="G134" s="91">
        <v>567</v>
      </c>
      <c r="H134" s="91">
        <v>567</v>
      </c>
      <c r="I134" s="91">
        <v>567</v>
      </c>
      <c r="J134" s="91">
        <v>811</v>
      </c>
      <c r="K134" s="91">
        <v>1304</v>
      </c>
      <c r="L134" s="91">
        <v>1304</v>
      </c>
      <c r="M134" s="91">
        <v>1304</v>
      </c>
      <c r="N134" s="91">
        <v>1313</v>
      </c>
      <c r="O134" s="92">
        <v>1313</v>
      </c>
    </row>
    <row r="135" spans="2:15" ht="15" customHeight="1" thickBot="1">
      <c r="B135" s="70" t="s">
        <v>215</v>
      </c>
      <c r="C135" s="35" t="s">
        <v>836</v>
      </c>
      <c r="D135" s="87">
        <v>188.29</v>
      </c>
      <c r="E135" s="87">
        <v>134.98999999999998</v>
      </c>
      <c r="F135" s="87">
        <v>134.98999999999998</v>
      </c>
      <c r="G135" s="87">
        <v>134.98999999999998</v>
      </c>
      <c r="H135" s="87">
        <v>134.98999999999998</v>
      </c>
      <c r="I135" s="87">
        <v>134.98999999999998</v>
      </c>
      <c r="J135" s="87">
        <v>134.98999999999998</v>
      </c>
      <c r="K135" s="87">
        <v>134.98999999999998</v>
      </c>
      <c r="L135" s="87">
        <v>134.98999999999998</v>
      </c>
      <c r="M135" s="87">
        <v>134.98999999999998</v>
      </c>
      <c r="N135" s="87">
        <v>134.98999999999998</v>
      </c>
      <c r="O135" s="88">
        <v>134.98999999999998</v>
      </c>
    </row>
    <row r="136" spans="2:15" ht="15" customHeight="1" thickBot="1">
      <c r="B136" s="71"/>
      <c r="C136" s="35" t="s">
        <v>837</v>
      </c>
      <c r="D136" s="84">
        <v>357.5</v>
      </c>
      <c r="E136" s="84">
        <v>0</v>
      </c>
      <c r="F136" s="84">
        <v>0</v>
      </c>
      <c r="G136" s="84">
        <v>9.2700875597984123E-6</v>
      </c>
      <c r="H136" s="84">
        <v>21.746647074373868</v>
      </c>
      <c r="I136" s="84">
        <v>21.746649550804818</v>
      </c>
      <c r="J136" s="84">
        <v>21.746649550804818</v>
      </c>
      <c r="K136" s="84">
        <v>21.746649550804818</v>
      </c>
      <c r="L136" s="84">
        <v>21.746669681693902</v>
      </c>
      <c r="M136" s="84">
        <v>95.600005803307226</v>
      </c>
      <c r="N136" s="84">
        <v>95.600038352070328</v>
      </c>
      <c r="O136" s="89">
        <v>95.600038352070328</v>
      </c>
    </row>
    <row r="137" spans="2:15" ht="15" customHeight="1" thickBot="1">
      <c r="B137" s="71"/>
      <c r="C137" s="35" t="s">
        <v>830</v>
      </c>
      <c r="D137" s="37">
        <v>323.46999999999997</v>
      </c>
      <c r="E137" s="37">
        <v>0</v>
      </c>
      <c r="F137" s="37">
        <v>100</v>
      </c>
      <c r="G137" s="37">
        <v>100</v>
      </c>
      <c r="H137" s="37">
        <v>100.0000376820646</v>
      </c>
      <c r="I137" s="37">
        <v>100.00005285432763</v>
      </c>
      <c r="J137" s="37">
        <v>100.0002076258632</v>
      </c>
      <c r="K137" s="37">
        <v>100.0002076258632</v>
      </c>
      <c r="L137" s="37">
        <v>100.0002166644021</v>
      </c>
      <c r="M137" s="37">
        <v>100.00022881538098</v>
      </c>
      <c r="N137" s="37">
        <v>100.00022881538098</v>
      </c>
      <c r="O137" s="90">
        <v>75.000260155078365</v>
      </c>
    </row>
    <row r="138" spans="2:15" ht="15" customHeight="1" thickBot="1">
      <c r="B138" s="72"/>
      <c r="C138" s="35" t="s">
        <v>1392</v>
      </c>
      <c r="D138" s="91">
        <v>869</v>
      </c>
      <c r="E138" s="91">
        <v>135</v>
      </c>
      <c r="F138" s="91">
        <v>235</v>
      </c>
      <c r="G138" s="91">
        <v>235</v>
      </c>
      <c r="H138" s="91">
        <v>257</v>
      </c>
      <c r="I138" s="91">
        <v>257</v>
      </c>
      <c r="J138" s="91">
        <v>257</v>
      </c>
      <c r="K138" s="91">
        <v>257</v>
      </c>
      <c r="L138" s="91">
        <v>257</v>
      </c>
      <c r="M138" s="91">
        <v>331</v>
      </c>
      <c r="N138" s="91">
        <v>331</v>
      </c>
      <c r="O138" s="92">
        <v>306</v>
      </c>
    </row>
    <row r="139" spans="2:15" ht="15" customHeight="1" thickBot="1">
      <c r="B139" s="70" t="s">
        <v>471</v>
      </c>
      <c r="C139" s="35" t="s">
        <v>836</v>
      </c>
      <c r="D139" s="87">
        <v>25.259999999999998</v>
      </c>
      <c r="E139" s="87">
        <v>0</v>
      </c>
      <c r="F139" s="87">
        <v>0</v>
      </c>
      <c r="G139" s="87">
        <v>2.0059115861670307E-6</v>
      </c>
      <c r="H139" s="87">
        <v>2.0059115861670307E-6</v>
      </c>
      <c r="I139" s="87">
        <v>3.4128532995225669E-6</v>
      </c>
      <c r="J139" s="87">
        <v>6.329139104366277E-6</v>
      </c>
      <c r="K139" s="87">
        <v>3.3050158076974867E-5</v>
      </c>
      <c r="L139" s="87">
        <v>-6.1199655398974606</v>
      </c>
      <c r="M139" s="87">
        <v>-6.1199645205593676</v>
      </c>
      <c r="N139" s="87">
        <v>-6.1199607432750724</v>
      </c>
      <c r="O139" s="88">
        <v>-6.1199596638547114</v>
      </c>
    </row>
    <row r="140" spans="2:15" ht="15" customHeight="1" thickBot="1">
      <c r="B140" s="71"/>
      <c r="C140" s="35" t="s">
        <v>837</v>
      </c>
      <c r="D140" s="84">
        <v>1433.81</v>
      </c>
      <c r="E140" s="84">
        <v>412.5</v>
      </c>
      <c r="F140" s="84">
        <v>412.5</v>
      </c>
      <c r="G140" s="84">
        <v>412.500020889295</v>
      </c>
      <c r="H140" s="84">
        <v>677.14626231341708</v>
      </c>
      <c r="I140" s="84">
        <v>853.87360974896728</v>
      </c>
      <c r="J140" s="84">
        <v>1590.2237014601665</v>
      </c>
      <c r="K140" s="84">
        <v>1590.2237014601665</v>
      </c>
      <c r="L140" s="84">
        <v>1590.223709184284</v>
      </c>
      <c r="M140" s="84">
        <v>1789.7060553992656</v>
      </c>
      <c r="N140" s="84">
        <v>1914.6433310496536</v>
      </c>
      <c r="O140" s="89">
        <v>1914.6433310496536</v>
      </c>
    </row>
    <row r="141" spans="2:15" ht="15" customHeight="1" thickBot="1">
      <c r="B141" s="71"/>
      <c r="C141" s="35" t="s">
        <v>830</v>
      </c>
      <c r="D141" s="37">
        <v>180</v>
      </c>
      <c r="E141" s="37">
        <v>311</v>
      </c>
      <c r="F141" s="37">
        <v>371</v>
      </c>
      <c r="G141" s="37">
        <v>371</v>
      </c>
      <c r="H141" s="37">
        <v>371</v>
      </c>
      <c r="I141" s="37">
        <v>371</v>
      </c>
      <c r="J141" s="37">
        <v>341</v>
      </c>
      <c r="K141" s="37">
        <v>341</v>
      </c>
      <c r="L141" s="37">
        <v>341</v>
      </c>
      <c r="M141" s="37">
        <v>341</v>
      </c>
      <c r="N141" s="37">
        <v>341</v>
      </c>
      <c r="O141" s="90">
        <v>341</v>
      </c>
    </row>
    <row r="142" spans="2:15" ht="15" customHeight="1" thickBot="1">
      <c r="B142" s="72"/>
      <c r="C142" s="35" t="s">
        <v>1392</v>
      </c>
      <c r="D142" s="91">
        <v>1639</v>
      </c>
      <c r="E142" s="91">
        <v>724</v>
      </c>
      <c r="F142" s="91">
        <v>784</v>
      </c>
      <c r="G142" s="91">
        <v>784</v>
      </c>
      <c r="H142" s="91">
        <v>1048</v>
      </c>
      <c r="I142" s="91">
        <v>1225</v>
      </c>
      <c r="J142" s="91">
        <v>1931</v>
      </c>
      <c r="K142" s="91">
        <v>1931</v>
      </c>
      <c r="L142" s="91">
        <v>1925</v>
      </c>
      <c r="M142" s="91">
        <v>2125</v>
      </c>
      <c r="N142" s="91">
        <v>2250</v>
      </c>
      <c r="O142" s="92">
        <v>2250</v>
      </c>
    </row>
    <row r="146" spans="2:13" ht="21">
      <c r="B146" s="10" t="s">
        <v>1395</v>
      </c>
      <c r="D146" s="9" t="s">
        <v>116</v>
      </c>
    </row>
    <row r="149" spans="2:13">
      <c r="B149" s="7"/>
      <c r="C149" s="7"/>
      <c r="D149" s="7"/>
      <c r="E149" s="7"/>
      <c r="F149" s="7"/>
      <c r="G149" s="7"/>
      <c r="H149" s="7"/>
      <c r="I149" s="7"/>
      <c r="J149" s="7"/>
      <c r="K149" s="7"/>
      <c r="L149" s="7"/>
      <c r="M149" s="7"/>
    </row>
    <row r="150" spans="2:13">
      <c r="B150" s="7"/>
      <c r="C150" s="7"/>
      <c r="D150" s="7"/>
      <c r="E150" s="7"/>
      <c r="F150" s="7"/>
      <c r="G150" s="7"/>
      <c r="H150" s="7"/>
      <c r="I150" s="7"/>
      <c r="J150" s="7"/>
      <c r="K150" s="7"/>
      <c r="L150" s="7"/>
      <c r="M150" s="7"/>
    </row>
    <row r="151" spans="2:13">
      <c r="B151" s="7"/>
      <c r="C151" s="7"/>
      <c r="D151" s="7"/>
      <c r="E151" s="7"/>
      <c r="F151" s="7"/>
      <c r="G151" s="7"/>
      <c r="H151" s="7"/>
      <c r="I151" s="7"/>
      <c r="J151" s="7"/>
      <c r="K151" s="7"/>
      <c r="L151" s="7"/>
      <c r="M151" s="7"/>
    </row>
    <row r="152" spans="2:13">
      <c r="B152" s="7"/>
      <c r="C152" s="7"/>
      <c r="D152" s="7"/>
      <c r="E152" s="7"/>
      <c r="F152" s="7"/>
      <c r="G152" s="7"/>
      <c r="H152" s="7"/>
      <c r="I152" s="7"/>
      <c r="J152" s="7"/>
      <c r="K152" s="7"/>
      <c r="L152" s="7"/>
      <c r="M152" s="7"/>
    </row>
    <row r="153" spans="2:13">
      <c r="B153" s="7"/>
      <c r="C153" s="7"/>
      <c r="D153" s="7"/>
      <c r="E153" s="7"/>
      <c r="F153" s="7"/>
      <c r="G153" s="7"/>
      <c r="H153" s="7"/>
      <c r="I153" s="7"/>
      <c r="J153" s="7"/>
      <c r="K153" s="7"/>
      <c r="L153" s="7"/>
      <c r="M153" s="7"/>
    </row>
    <row r="154" spans="2:13">
      <c r="B154" s="7"/>
      <c r="C154" s="7"/>
      <c r="D154" s="7"/>
      <c r="E154" s="7"/>
      <c r="F154" s="7"/>
      <c r="G154" s="7"/>
      <c r="H154" s="7"/>
      <c r="I154" s="7"/>
      <c r="J154" s="7"/>
      <c r="K154" s="7"/>
      <c r="L154" s="7"/>
      <c r="M154" s="7"/>
    </row>
    <row r="155" spans="2:13">
      <c r="B155" s="7"/>
      <c r="C155" s="7"/>
      <c r="D155" s="7"/>
      <c r="E155" s="7"/>
      <c r="F155" s="7"/>
      <c r="G155" s="7"/>
      <c r="H155" s="7"/>
      <c r="I155" s="7"/>
      <c r="J155" s="7"/>
      <c r="K155" s="7"/>
      <c r="L155" s="7"/>
      <c r="M155" s="7"/>
    </row>
    <row r="156" spans="2:13">
      <c r="B156" s="7"/>
      <c r="C156" s="7"/>
      <c r="D156" s="7"/>
      <c r="E156" s="7"/>
      <c r="F156" s="7"/>
      <c r="G156" s="7"/>
      <c r="H156" s="7"/>
      <c r="I156" s="7"/>
      <c r="J156" s="7"/>
      <c r="K156" s="7"/>
      <c r="L156" s="7"/>
      <c r="M156" s="7"/>
    </row>
    <row r="157" spans="2:13">
      <c r="B157" s="7"/>
      <c r="C157" s="7"/>
      <c r="D157" s="7"/>
      <c r="E157" s="7"/>
      <c r="F157" s="7"/>
      <c r="G157" s="7"/>
      <c r="H157" s="7"/>
      <c r="I157" s="7"/>
      <c r="J157" s="7"/>
      <c r="K157" s="7"/>
      <c r="L157" s="7"/>
      <c r="M157" s="7"/>
    </row>
    <row r="158" spans="2:13">
      <c r="B158" s="7"/>
      <c r="C158" s="7"/>
      <c r="D158" s="7"/>
      <c r="E158" s="7"/>
      <c r="F158" s="7"/>
      <c r="G158" s="7"/>
      <c r="H158" s="7"/>
      <c r="I158" s="7"/>
      <c r="J158" s="7"/>
      <c r="K158" s="7"/>
      <c r="L158" s="7"/>
      <c r="M158" s="7"/>
    </row>
    <row r="159" spans="2:13">
      <c r="B159" s="7"/>
      <c r="C159" s="7"/>
      <c r="D159" s="7"/>
      <c r="E159" s="7"/>
      <c r="F159" s="7"/>
      <c r="G159" s="7"/>
      <c r="H159" s="7"/>
      <c r="I159" s="7"/>
      <c r="J159" s="7"/>
      <c r="K159" s="7"/>
      <c r="L159" s="7"/>
      <c r="M159" s="7"/>
    </row>
    <row r="160" spans="2:13">
      <c r="B160" s="7"/>
      <c r="C160" s="7"/>
      <c r="D160" s="7"/>
      <c r="E160" s="7"/>
      <c r="F160" s="7"/>
      <c r="G160" s="7"/>
      <c r="H160" s="7"/>
      <c r="I160" s="7"/>
      <c r="J160" s="7"/>
      <c r="K160" s="7"/>
      <c r="L160" s="7"/>
      <c r="M160" s="7"/>
    </row>
    <row r="161" spans="2:15">
      <c r="B161" s="7"/>
      <c r="C161" s="7"/>
      <c r="D161" s="7"/>
      <c r="E161" s="7"/>
      <c r="F161" s="7"/>
      <c r="G161" s="7"/>
      <c r="H161" s="7"/>
      <c r="I161" s="7"/>
      <c r="J161" s="7"/>
      <c r="K161" s="7"/>
      <c r="L161" s="7"/>
      <c r="M161" s="7"/>
    </row>
    <row r="162" spans="2:15">
      <c r="B162" s="7"/>
      <c r="C162" s="7"/>
      <c r="D162" s="7"/>
      <c r="E162" s="7"/>
      <c r="F162" s="7"/>
      <c r="G162" s="7"/>
      <c r="H162" s="7"/>
      <c r="I162" s="7"/>
      <c r="J162" s="7"/>
      <c r="K162" s="7"/>
      <c r="L162" s="7"/>
      <c r="M162" s="7"/>
    </row>
    <row r="163" spans="2:15">
      <c r="B163" s="7"/>
      <c r="C163" s="7"/>
      <c r="D163" s="7"/>
      <c r="E163" s="7"/>
      <c r="F163" s="7"/>
      <c r="G163" s="7"/>
      <c r="H163" s="7"/>
      <c r="I163" s="7"/>
      <c r="J163" s="7"/>
      <c r="K163" s="7"/>
      <c r="L163" s="7"/>
      <c r="M163" s="7"/>
    </row>
    <row r="164" spans="2:15">
      <c r="B164" s="7"/>
      <c r="C164" s="7"/>
      <c r="D164" s="7"/>
      <c r="E164" s="7"/>
      <c r="F164" s="7"/>
      <c r="G164" s="7"/>
      <c r="H164" s="7"/>
      <c r="I164" s="7"/>
      <c r="J164" s="7"/>
      <c r="K164" s="7"/>
      <c r="L164" s="7"/>
      <c r="M164" s="7"/>
    </row>
    <row r="165" spans="2:15">
      <c r="B165" s="7"/>
      <c r="C165" s="7"/>
      <c r="D165" s="7"/>
      <c r="E165" s="7"/>
      <c r="F165" s="7"/>
      <c r="G165" s="7"/>
      <c r="H165" s="7"/>
      <c r="I165" s="7"/>
      <c r="J165" s="7"/>
      <c r="K165" s="7"/>
      <c r="L165" s="7"/>
      <c r="M165" s="7"/>
    </row>
    <row r="166" spans="2:15">
      <c r="B166" s="7"/>
      <c r="C166" s="7"/>
      <c r="D166" s="7"/>
      <c r="E166" s="7"/>
      <c r="F166" s="7"/>
      <c r="G166" s="7"/>
      <c r="H166" s="7"/>
      <c r="I166" s="7"/>
      <c r="J166" s="7"/>
      <c r="K166" s="7"/>
      <c r="L166" s="7"/>
      <c r="M166" s="7"/>
    </row>
    <row r="167" spans="2:15">
      <c r="B167" s="7"/>
      <c r="C167" s="7"/>
      <c r="D167" s="7"/>
      <c r="E167" s="7"/>
      <c r="F167" s="7"/>
      <c r="G167" s="7"/>
      <c r="H167" s="7"/>
      <c r="I167" s="7"/>
      <c r="J167" s="7"/>
      <c r="K167" s="7"/>
      <c r="L167" s="7"/>
      <c r="M167" s="7"/>
    </row>
    <row r="168" spans="2:15">
      <c r="B168" s="7"/>
      <c r="C168" s="7"/>
      <c r="D168" s="7"/>
      <c r="E168" s="7"/>
      <c r="F168" s="7"/>
      <c r="G168" s="7"/>
      <c r="H168" s="7"/>
      <c r="I168" s="7"/>
      <c r="J168" s="7"/>
      <c r="K168" s="7"/>
      <c r="L168" s="7"/>
      <c r="M168" s="7"/>
    </row>
    <row r="169" spans="2:15">
      <c r="B169" s="7"/>
      <c r="C169" s="7"/>
      <c r="D169" s="7"/>
      <c r="E169" s="7"/>
      <c r="F169" s="7"/>
      <c r="G169" s="7"/>
      <c r="H169" s="7"/>
      <c r="I169" s="7"/>
      <c r="J169" s="7"/>
      <c r="K169" s="7"/>
      <c r="L169" s="7"/>
      <c r="M169" s="7"/>
    </row>
    <row r="171" spans="2:15" ht="15" customHeight="1" thickBot="1">
      <c r="B171" s="60" t="s">
        <v>1388</v>
      </c>
      <c r="C171" s="60" t="s">
        <v>1389</v>
      </c>
      <c r="D171" s="60" t="s">
        <v>1390</v>
      </c>
      <c r="E171" s="60">
        <v>2025</v>
      </c>
      <c r="F171" s="60">
        <v>2026</v>
      </c>
      <c r="G171" s="60">
        <v>2027</v>
      </c>
      <c r="H171" s="60">
        <v>2028</v>
      </c>
      <c r="I171" s="60">
        <v>2029</v>
      </c>
      <c r="J171" s="60">
        <v>2030</v>
      </c>
      <c r="K171" s="60">
        <v>2031</v>
      </c>
      <c r="L171" s="60">
        <v>2032</v>
      </c>
      <c r="M171" s="60">
        <v>2033</v>
      </c>
      <c r="N171" s="60">
        <v>2034</v>
      </c>
      <c r="O171" s="60">
        <v>2035</v>
      </c>
    </row>
    <row r="172" spans="2:15" ht="15" customHeight="1" thickBot="1">
      <c r="B172" s="70" t="s">
        <v>240</v>
      </c>
      <c r="C172" s="35" t="s">
        <v>836</v>
      </c>
      <c r="D172" s="87">
        <v>0</v>
      </c>
      <c r="E172" s="87">
        <v>0</v>
      </c>
      <c r="F172" s="87">
        <v>0</v>
      </c>
      <c r="G172" s="87">
        <v>0</v>
      </c>
      <c r="H172" s="87">
        <v>0</v>
      </c>
      <c r="I172" s="87">
        <v>0</v>
      </c>
      <c r="J172" s="87">
        <v>0</v>
      </c>
      <c r="K172" s="87">
        <v>0</v>
      </c>
      <c r="L172" s="87">
        <v>0</v>
      </c>
      <c r="M172" s="87">
        <v>0</v>
      </c>
      <c r="N172" s="87">
        <v>0</v>
      </c>
      <c r="O172" s="88">
        <v>0</v>
      </c>
    </row>
    <row r="173" spans="2:15" ht="15" customHeight="1" thickBot="1">
      <c r="B173" s="71"/>
      <c r="C173" s="35" t="s">
        <v>837</v>
      </c>
      <c r="D173" s="84">
        <v>249.6</v>
      </c>
      <c r="E173" s="84">
        <v>0</v>
      </c>
      <c r="F173" s="84">
        <v>0</v>
      </c>
      <c r="G173" s="84">
        <v>5.5484524810355254</v>
      </c>
      <c r="H173" s="84">
        <v>5.5484524810355254</v>
      </c>
      <c r="I173" s="84">
        <v>14.74638631967909</v>
      </c>
      <c r="J173" s="84">
        <v>14.74638631967909</v>
      </c>
      <c r="K173" s="84">
        <v>14.74638631967909</v>
      </c>
      <c r="L173" s="84">
        <v>134.31050716715302</v>
      </c>
      <c r="M173" s="84">
        <v>142.33183856610597</v>
      </c>
      <c r="N173" s="84">
        <v>142.33183856610597</v>
      </c>
      <c r="O173" s="89">
        <v>386.949011297232</v>
      </c>
    </row>
    <row r="174" spans="2:15" ht="15" customHeight="1" thickBot="1">
      <c r="B174" s="71"/>
      <c r="C174" s="35" t="s">
        <v>830</v>
      </c>
      <c r="D174" s="37">
        <v>0</v>
      </c>
      <c r="E174" s="37">
        <v>0</v>
      </c>
      <c r="F174" s="37">
        <v>0</v>
      </c>
      <c r="G174" s="37">
        <v>0</v>
      </c>
      <c r="H174" s="37">
        <v>0</v>
      </c>
      <c r="I174" s="37">
        <v>0</v>
      </c>
      <c r="J174" s="37">
        <v>0</v>
      </c>
      <c r="K174" s="37">
        <v>0</v>
      </c>
      <c r="L174" s="37">
        <v>0</v>
      </c>
      <c r="M174" s="37">
        <v>0</v>
      </c>
      <c r="N174" s="37">
        <v>0</v>
      </c>
      <c r="O174" s="90">
        <v>0</v>
      </c>
    </row>
    <row r="175" spans="2:15" ht="15" customHeight="1" thickBot="1">
      <c r="B175" s="72"/>
      <c r="C175" s="35" t="s">
        <v>1392</v>
      </c>
      <c r="D175" s="91">
        <v>250</v>
      </c>
      <c r="E175" s="91">
        <v>0</v>
      </c>
      <c r="F175" s="91">
        <v>0</v>
      </c>
      <c r="G175" s="91">
        <v>6</v>
      </c>
      <c r="H175" s="91">
        <v>6</v>
      </c>
      <c r="I175" s="91">
        <v>15</v>
      </c>
      <c r="J175" s="91">
        <v>15</v>
      </c>
      <c r="K175" s="91">
        <v>15</v>
      </c>
      <c r="L175" s="91">
        <v>134</v>
      </c>
      <c r="M175" s="91">
        <v>142</v>
      </c>
      <c r="N175" s="91">
        <v>142</v>
      </c>
      <c r="O175" s="92">
        <v>387</v>
      </c>
    </row>
    <row r="176" spans="2:15" ht="15" customHeight="1" thickBot="1">
      <c r="B176" s="70" t="s">
        <v>1396</v>
      </c>
      <c r="C176" s="35" t="s">
        <v>836</v>
      </c>
      <c r="D176" s="87">
        <v>0</v>
      </c>
      <c r="E176" s="87">
        <v>0</v>
      </c>
      <c r="F176" s="87">
        <v>0</v>
      </c>
      <c r="G176" s="87">
        <v>0</v>
      </c>
      <c r="H176" s="87">
        <v>0</v>
      </c>
      <c r="I176" s="87">
        <v>0</v>
      </c>
      <c r="J176" s="87">
        <v>0</v>
      </c>
      <c r="K176" s="87">
        <v>0</v>
      </c>
      <c r="L176" s="87">
        <v>0</v>
      </c>
      <c r="M176" s="87">
        <v>0</v>
      </c>
      <c r="N176" s="87">
        <v>0</v>
      </c>
      <c r="O176" s="88">
        <v>0</v>
      </c>
    </row>
    <row r="177" spans="2:15" ht="15" customHeight="1" thickBot="1">
      <c r="B177" s="71"/>
      <c r="C177" s="35" t="s">
        <v>837</v>
      </c>
      <c r="D177" s="84">
        <v>168</v>
      </c>
      <c r="E177" s="84">
        <v>0</v>
      </c>
      <c r="F177" s="84">
        <v>0</v>
      </c>
      <c r="G177" s="84">
        <v>111.63162949706299</v>
      </c>
      <c r="H177" s="84">
        <v>111.63162949706299</v>
      </c>
      <c r="I177" s="84">
        <v>241.79879124845701</v>
      </c>
      <c r="J177" s="84">
        <v>241.79879124845701</v>
      </c>
      <c r="K177" s="84">
        <v>241.79879124845701</v>
      </c>
      <c r="L177" s="84">
        <v>399.99999831905006</v>
      </c>
      <c r="M177" s="84">
        <v>399.99999831905006</v>
      </c>
      <c r="N177" s="84">
        <v>399.99999831905006</v>
      </c>
      <c r="O177" s="89">
        <v>399.99999831905006</v>
      </c>
    </row>
    <row r="178" spans="2:15" ht="15" customHeight="1" thickBot="1">
      <c r="B178" s="71"/>
      <c r="C178" s="35" t="s">
        <v>830</v>
      </c>
      <c r="D178" s="37">
        <v>0</v>
      </c>
      <c r="E178" s="37">
        <v>0</v>
      </c>
      <c r="F178" s="37">
        <v>0</v>
      </c>
      <c r="G178" s="37">
        <v>0</v>
      </c>
      <c r="H178" s="37">
        <v>9.5262493634168799E-6</v>
      </c>
      <c r="I178" s="37">
        <v>1.29267659425878E-5</v>
      </c>
      <c r="J178" s="37">
        <v>2.4507080954329199E-5</v>
      </c>
      <c r="K178" s="37">
        <v>2.4507080954329199E-5</v>
      </c>
      <c r="L178" s="37">
        <v>2.7963582782671801E-5</v>
      </c>
      <c r="M178" s="37">
        <v>3.1226741767869501E-5</v>
      </c>
      <c r="N178" s="37">
        <v>3.1226741767869501E-5</v>
      </c>
      <c r="O178" s="90">
        <v>3.5535234035946999E-5</v>
      </c>
    </row>
    <row r="179" spans="2:15" ht="15" customHeight="1" thickBot="1">
      <c r="B179" s="72"/>
      <c r="C179" s="35" t="s">
        <v>1392</v>
      </c>
      <c r="D179" s="91">
        <v>168</v>
      </c>
      <c r="E179" s="91">
        <v>0</v>
      </c>
      <c r="F179" s="91">
        <v>0</v>
      </c>
      <c r="G179" s="91">
        <v>112</v>
      </c>
      <c r="H179" s="91">
        <v>112</v>
      </c>
      <c r="I179" s="91">
        <v>242</v>
      </c>
      <c r="J179" s="91">
        <v>242</v>
      </c>
      <c r="K179" s="91">
        <v>242</v>
      </c>
      <c r="L179" s="91">
        <v>400</v>
      </c>
      <c r="M179" s="91">
        <v>400</v>
      </c>
      <c r="N179" s="91">
        <v>400</v>
      </c>
      <c r="O179" s="92">
        <v>400</v>
      </c>
    </row>
    <row r="180" spans="2:15" ht="15" customHeight="1" thickBot="1">
      <c r="B180" s="70" t="s">
        <v>488</v>
      </c>
      <c r="C180" s="35" t="s">
        <v>836</v>
      </c>
      <c r="D180" s="87">
        <v>0</v>
      </c>
      <c r="E180" s="87">
        <v>0</v>
      </c>
      <c r="F180" s="87">
        <v>0</v>
      </c>
      <c r="G180" s="87">
        <v>0</v>
      </c>
      <c r="H180" s="87">
        <v>0</v>
      </c>
      <c r="I180" s="87">
        <v>0</v>
      </c>
      <c r="J180" s="87">
        <v>0</v>
      </c>
      <c r="K180" s="87">
        <v>0</v>
      </c>
      <c r="L180" s="87">
        <v>0</v>
      </c>
      <c r="M180" s="87">
        <v>0</v>
      </c>
      <c r="N180" s="87">
        <v>0</v>
      </c>
      <c r="O180" s="88">
        <v>0</v>
      </c>
    </row>
    <row r="181" spans="2:15" ht="15" customHeight="1" thickBot="1">
      <c r="B181" s="71"/>
      <c r="C181" s="35" t="s">
        <v>837</v>
      </c>
      <c r="D181" s="84">
        <v>0</v>
      </c>
      <c r="E181" s="84">
        <v>0</v>
      </c>
      <c r="F181" s="84">
        <v>0</v>
      </c>
      <c r="G181" s="84">
        <v>0</v>
      </c>
      <c r="H181" s="84">
        <v>0</v>
      </c>
      <c r="I181" s="84">
        <v>0</v>
      </c>
      <c r="J181" s="84">
        <v>0</v>
      </c>
      <c r="K181" s="84">
        <v>0</v>
      </c>
      <c r="L181" s="84">
        <v>0</v>
      </c>
      <c r="M181" s="84">
        <v>0</v>
      </c>
      <c r="N181" s="84">
        <v>0</v>
      </c>
      <c r="O181" s="89">
        <v>0</v>
      </c>
    </row>
    <row r="182" spans="2:15" ht="15" customHeight="1" thickBot="1">
      <c r="B182" s="71"/>
      <c r="C182" s="35" t="s">
        <v>830</v>
      </c>
      <c r="D182" s="37">
        <v>0</v>
      </c>
      <c r="E182" s="37">
        <v>0</v>
      </c>
      <c r="F182" s="37">
        <v>0</v>
      </c>
      <c r="G182" s="37">
        <v>0</v>
      </c>
      <c r="H182" s="37">
        <v>0</v>
      </c>
      <c r="I182" s="37">
        <v>0</v>
      </c>
      <c r="J182" s="37">
        <v>0</v>
      </c>
      <c r="K182" s="37">
        <v>0</v>
      </c>
      <c r="L182" s="37">
        <v>0</v>
      </c>
      <c r="M182" s="37">
        <v>0</v>
      </c>
      <c r="N182" s="37">
        <v>0</v>
      </c>
      <c r="O182" s="90">
        <v>0</v>
      </c>
    </row>
    <row r="183" spans="2:15" ht="15" customHeight="1" thickBot="1">
      <c r="B183" s="72"/>
      <c r="C183" s="35" t="s">
        <v>1392</v>
      </c>
      <c r="D183" s="91">
        <v>0</v>
      </c>
      <c r="E183" s="91">
        <v>0</v>
      </c>
      <c r="F183" s="91">
        <v>0</v>
      </c>
      <c r="G183" s="91">
        <v>0</v>
      </c>
      <c r="H183" s="91">
        <v>0</v>
      </c>
      <c r="I183" s="91">
        <v>0</v>
      </c>
      <c r="J183" s="91">
        <v>0</v>
      </c>
      <c r="K183" s="91">
        <v>0</v>
      </c>
      <c r="L183" s="91">
        <v>0</v>
      </c>
      <c r="M183" s="91">
        <v>0</v>
      </c>
      <c r="N183" s="91">
        <v>0</v>
      </c>
      <c r="O183" s="92">
        <v>0</v>
      </c>
    </row>
    <row r="184" spans="2:15" ht="15" customHeight="1" thickBot="1">
      <c r="B184" s="70" t="s">
        <v>239</v>
      </c>
      <c r="C184" s="35" t="s">
        <v>836</v>
      </c>
      <c r="D184" s="87">
        <v>0</v>
      </c>
      <c r="E184" s="87">
        <v>0</v>
      </c>
      <c r="F184" s="87">
        <v>0</v>
      </c>
      <c r="G184" s="87">
        <v>0</v>
      </c>
      <c r="H184" s="87">
        <v>0</v>
      </c>
      <c r="I184" s="87">
        <v>0</v>
      </c>
      <c r="J184" s="87">
        <v>0</v>
      </c>
      <c r="K184" s="87">
        <v>0</v>
      </c>
      <c r="L184" s="87">
        <v>0</v>
      </c>
      <c r="M184" s="87">
        <v>0</v>
      </c>
      <c r="N184" s="87">
        <v>0</v>
      </c>
      <c r="O184" s="88">
        <v>0</v>
      </c>
    </row>
    <row r="185" spans="2:15" ht="15" customHeight="1" thickBot="1">
      <c r="B185" s="71"/>
      <c r="C185" s="35" t="s">
        <v>837</v>
      </c>
      <c r="D185" s="84">
        <v>144</v>
      </c>
      <c r="E185" s="84">
        <v>0</v>
      </c>
      <c r="F185" s="84">
        <v>0</v>
      </c>
      <c r="G185" s="84">
        <v>599.37676474430054</v>
      </c>
      <c r="H185" s="84">
        <v>599.37676474430054</v>
      </c>
      <c r="I185" s="84">
        <v>640.55620411698555</v>
      </c>
      <c r="J185" s="84">
        <v>1304.3255437947339</v>
      </c>
      <c r="K185" s="84">
        <v>1304.3255437947339</v>
      </c>
      <c r="L185" s="84">
        <v>1383.2567408173741</v>
      </c>
      <c r="M185" s="84">
        <v>1392.0455113193639</v>
      </c>
      <c r="N185" s="84">
        <v>1392.0455113193639</v>
      </c>
      <c r="O185" s="89">
        <v>1392.0455113193639</v>
      </c>
    </row>
    <row r="186" spans="2:15" ht="15" customHeight="1" thickBot="1">
      <c r="B186" s="71"/>
      <c r="C186" s="35" t="s">
        <v>830</v>
      </c>
      <c r="D186" s="37">
        <v>0</v>
      </c>
      <c r="E186" s="37">
        <v>0</v>
      </c>
      <c r="F186" s="37">
        <v>0</v>
      </c>
      <c r="G186" s="37">
        <v>0</v>
      </c>
      <c r="H186" s="37">
        <v>0</v>
      </c>
      <c r="I186" s="37">
        <v>0</v>
      </c>
      <c r="J186" s="37">
        <v>0</v>
      </c>
      <c r="K186" s="37">
        <v>0</v>
      </c>
      <c r="L186" s="37">
        <v>0</v>
      </c>
      <c r="M186" s="37">
        <v>0</v>
      </c>
      <c r="N186" s="37">
        <v>0</v>
      </c>
      <c r="O186" s="90">
        <v>0</v>
      </c>
    </row>
    <row r="187" spans="2:15" ht="15" customHeight="1" thickBot="1">
      <c r="B187" s="72"/>
      <c r="C187" s="35" t="s">
        <v>1392</v>
      </c>
      <c r="D187" s="91">
        <v>144</v>
      </c>
      <c r="E187" s="91">
        <v>0</v>
      </c>
      <c r="F187" s="91">
        <v>0</v>
      </c>
      <c r="G187" s="91">
        <v>599</v>
      </c>
      <c r="H187" s="91">
        <v>599</v>
      </c>
      <c r="I187" s="91">
        <v>641</v>
      </c>
      <c r="J187" s="91">
        <v>1304</v>
      </c>
      <c r="K187" s="91">
        <v>1304</v>
      </c>
      <c r="L187" s="91">
        <v>1383</v>
      </c>
      <c r="M187" s="91">
        <v>1392</v>
      </c>
      <c r="N187" s="91">
        <v>1392</v>
      </c>
      <c r="O187" s="92">
        <v>1392</v>
      </c>
    </row>
    <row r="191" spans="2:15" ht="21">
      <c r="B191" s="10" t="s">
        <v>1397</v>
      </c>
      <c r="D191" s="9" t="s">
        <v>128</v>
      </c>
    </row>
    <row r="194" spans="2:13">
      <c r="B194" s="7"/>
      <c r="C194" s="7"/>
      <c r="D194" s="7"/>
      <c r="E194" s="7"/>
      <c r="F194" s="7"/>
      <c r="G194" s="7"/>
      <c r="H194" s="7"/>
      <c r="I194" s="7"/>
      <c r="J194" s="7"/>
      <c r="K194" s="7"/>
      <c r="L194" s="7"/>
      <c r="M194" s="7"/>
    </row>
    <row r="195" spans="2:13">
      <c r="B195" s="7"/>
      <c r="C195" s="7"/>
      <c r="D195" s="7"/>
      <c r="E195" s="7"/>
      <c r="F195" s="7"/>
      <c r="G195" s="7"/>
      <c r="H195" s="7"/>
      <c r="I195" s="7"/>
      <c r="J195" s="7"/>
      <c r="K195" s="7"/>
      <c r="L195" s="7"/>
      <c r="M195" s="7"/>
    </row>
    <row r="196" spans="2:13">
      <c r="B196" s="7"/>
      <c r="C196" s="7"/>
      <c r="D196" s="7"/>
      <c r="E196" s="7"/>
      <c r="F196" s="7"/>
      <c r="G196" s="7"/>
      <c r="H196" s="7"/>
      <c r="I196" s="7"/>
      <c r="J196" s="7"/>
      <c r="K196" s="7"/>
      <c r="L196" s="7"/>
      <c r="M196" s="7"/>
    </row>
    <row r="197" spans="2:13">
      <c r="B197" s="7"/>
      <c r="C197" s="7"/>
      <c r="D197" s="7"/>
      <c r="E197" s="7"/>
      <c r="F197" s="7"/>
      <c r="G197" s="7"/>
      <c r="H197" s="7"/>
      <c r="I197" s="7"/>
      <c r="J197" s="7"/>
      <c r="K197" s="7"/>
      <c r="L197" s="7"/>
      <c r="M197" s="7"/>
    </row>
    <row r="198" spans="2:13">
      <c r="B198" s="7"/>
      <c r="C198" s="7"/>
      <c r="D198" s="7"/>
      <c r="E198" s="7"/>
      <c r="F198" s="7"/>
      <c r="G198" s="7"/>
      <c r="H198" s="7"/>
      <c r="I198" s="7"/>
      <c r="J198" s="7"/>
      <c r="K198" s="7"/>
      <c r="L198" s="7"/>
      <c r="M198" s="7"/>
    </row>
    <row r="199" spans="2:13">
      <c r="B199" s="7"/>
      <c r="C199" s="7"/>
      <c r="D199" s="7"/>
      <c r="E199" s="7"/>
      <c r="F199" s="7"/>
      <c r="G199" s="7"/>
      <c r="H199" s="7"/>
      <c r="I199" s="7"/>
      <c r="J199" s="7"/>
      <c r="K199" s="7"/>
      <c r="L199" s="7"/>
      <c r="M199" s="7"/>
    </row>
    <row r="200" spans="2:13">
      <c r="B200" s="7"/>
      <c r="C200" s="7"/>
      <c r="D200" s="7"/>
      <c r="E200" s="7"/>
      <c r="F200" s="7"/>
      <c r="G200" s="7"/>
      <c r="H200" s="7"/>
      <c r="I200" s="7"/>
      <c r="J200" s="7"/>
      <c r="K200" s="7"/>
      <c r="L200" s="7"/>
      <c r="M200" s="7"/>
    </row>
    <row r="201" spans="2:13">
      <c r="B201" s="7"/>
      <c r="C201" s="7"/>
      <c r="D201" s="7"/>
      <c r="E201" s="7"/>
      <c r="F201" s="7"/>
      <c r="G201" s="7"/>
      <c r="H201" s="7"/>
      <c r="I201" s="7"/>
      <c r="J201" s="7"/>
      <c r="K201" s="7"/>
      <c r="L201" s="7"/>
      <c r="M201" s="7"/>
    </row>
    <row r="202" spans="2:13">
      <c r="B202" s="7"/>
      <c r="C202" s="7"/>
      <c r="D202" s="7"/>
      <c r="E202" s="7"/>
      <c r="F202" s="7"/>
      <c r="G202" s="7"/>
      <c r="H202" s="7"/>
      <c r="I202" s="7"/>
      <c r="J202" s="7"/>
      <c r="K202" s="7"/>
      <c r="L202" s="7"/>
      <c r="M202" s="7"/>
    </row>
    <row r="203" spans="2:13">
      <c r="B203" s="7"/>
      <c r="C203" s="7"/>
      <c r="D203" s="7"/>
      <c r="E203" s="7"/>
      <c r="F203" s="7"/>
      <c r="G203" s="7"/>
      <c r="H203" s="7"/>
      <c r="I203" s="7"/>
      <c r="J203" s="7"/>
      <c r="K203" s="7"/>
      <c r="L203" s="7"/>
      <c r="M203" s="7"/>
    </row>
    <row r="204" spans="2:13">
      <c r="B204" s="7"/>
      <c r="C204" s="7"/>
      <c r="D204" s="7"/>
      <c r="E204" s="7"/>
      <c r="F204" s="7"/>
      <c r="G204" s="7"/>
      <c r="H204" s="7"/>
      <c r="I204" s="7"/>
      <c r="J204" s="7"/>
      <c r="K204" s="7"/>
      <c r="L204" s="7"/>
      <c r="M204" s="7"/>
    </row>
    <row r="205" spans="2:13">
      <c r="B205" s="7"/>
      <c r="C205" s="7"/>
      <c r="D205" s="7"/>
      <c r="E205" s="7"/>
      <c r="F205" s="7"/>
      <c r="G205" s="7"/>
      <c r="H205" s="7"/>
      <c r="I205" s="7"/>
      <c r="J205" s="7"/>
      <c r="K205" s="7"/>
      <c r="L205" s="7"/>
      <c r="M205" s="7"/>
    </row>
    <row r="206" spans="2:13">
      <c r="B206" s="7"/>
      <c r="C206" s="7"/>
      <c r="D206" s="7"/>
      <c r="E206" s="7"/>
      <c r="F206" s="7"/>
      <c r="G206" s="7"/>
      <c r="H206" s="7"/>
      <c r="I206" s="7"/>
      <c r="J206" s="7"/>
      <c r="K206" s="7"/>
      <c r="L206" s="7"/>
      <c r="M206" s="7"/>
    </row>
    <row r="207" spans="2:13">
      <c r="B207" s="7"/>
      <c r="C207" s="7"/>
      <c r="D207" s="7"/>
      <c r="E207" s="7"/>
      <c r="F207" s="7"/>
      <c r="G207" s="7"/>
      <c r="H207" s="7"/>
      <c r="I207" s="7"/>
      <c r="J207" s="7"/>
      <c r="K207" s="7"/>
      <c r="L207" s="7"/>
      <c r="M207" s="7"/>
    </row>
    <row r="208" spans="2:13">
      <c r="B208" s="7"/>
      <c r="C208" s="7"/>
      <c r="D208" s="7"/>
      <c r="E208" s="7"/>
      <c r="F208" s="7"/>
      <c r="G208" s="7"/>
      <c r="H208" s="7"/>
      <c r="I208" s="7"/>
      <c r="J208" s="7"/>
      <c r="K208" s="7"/>
      <c r="L208" s="7"/>
      <c r="M208" s="7"/>
    </row>
    <row r="209" spans="2:15">
      <c r="B209" s="7"/>
      <c r="C209" s="7"/>
      <c r="D209" s="7"/>
      <c r="E209" s="7"/>
      <c r="F209" s="7"/>
      <c r="G209" s="7"/>
      <c r="H209" s="7"/>
      <c r="I209" s="7"/>
      <c r="J209" s="7"/>
      <c r="K209" s="7"/>
      <c r="L209" s="7"/>
      <c r="M209" s="7"/>
    </row>
    <row r="210" spans="2:15">
      <c r="B210" s="7"/>
      <c r="C210" s="7"/>
      <c r="D210" s="7"/>
      <c r="E210" s="7"/>
      <c r="F210" s="7"/>
      <c r="G210" s="7"/>
      <c r="H210" s="7"/>
      <c r="I210" s="7"/>
      <c r="J210" s="7"/>
      <c r="K210" s="7"/>
      <c r="L210" s="7"/>
      <c r="M210" s="7"/>
    </row>
    <row r="211" spans="2:15">
      <c r="B211" s="7"/>
      <c r="C211" s="7"/>
      <c r="D211" s="7"/>
      <c r="E211" s="7"/>
      <c r="F211" s="7"/>
      <c r="G211" s="7"/>
      <c r="H211" s="7"/>
      <c r="I211" s="7"/>
      <c r="J211" s="7"/>
      <c r="K211" s="7"/>
      <c r="L211" s="7"/>
      <c r="M211" s="7"/>
    </row>
    <row r="213" spans="2:15" ht="15" customHeight="1" thickBot="1">
      <c r="B213" s="60" t="s">
        <v>1388</v>
      </c>
      <c r="C213" s="60" t="s">
        <v>1389</v>
      </c>
      <c r="D213" s="60" t="s">
        <v>1390</v>
      </c>
      <c r="E213" s="60">
        <v>2025</v>
      </c>
      <c r="F213" s="60">
        <v>2026</v>
      </c>
      <c r="G213" s="60">
        <v>2027</v>
      </c>
      <c r="H213" s="60">
        <v>2028</v>
      </c>
      <c r="I213" s="60">
        <v>2029</v>
      </c>
      <c r="J213" s="60">
        <v>2030</v>
      </c>
      <c r="K213" s="60">
        <v>2031</v>
      </c>
      <c r="L213" s="60">
        <v>2032</v>
      </c>
      <c r="M213" s="60">
        <v>2033</v>
      </c>
      <c r="N213" s="60">
        <v>2034</v>
      </c>
      <c r="O213" s="60">
        <v>2035</v>
      </c>
    </row>
    <row r="214" spans="2:15" ht="15" customHeight="1" thickBot="1">
      <c r="B214" s="70" t="s">
        <v>253</v>
      </c>
      <c r="C214" s="35" t="s">
        <v>836</v>
      </c>
      <c r="D214" s="87">
        <v>444.09000000000003</v>
      </c>
      <c r="E214" s="87">
        <v>186.98000000000002</v>
      </c>
      <c r="F214" s="87">
        <v>186.98000000000002</v>
      </c>
      <c r="G214" s="87">
        <v>436.98000159846492</v>
      </c>
      <c r="H214" s="87">
        <v>436.98000159846492</v>
      </c>
      <c r="I214" s="87">
        <v>436.98000276678351</v>
      </c>
      <c r="J214" s="87">
        <v>436.98000969953603</v>
      </c>
      <c r="K214" s="87">
        <v>436.98002703964369</v>
      </c>
      <c r="L214" s="87">
        <v>436.98003076452289</v>
      </c>
      <c r="M214" s="87">
        <v>436.98003868161697</v>
      </c>
      <c r="N214" s="87">
        <v>436.98003868161697</v>
      </c>
      <c r="O214" s="88">
        <v>436.9801280914777</v>
      </c>
    </row>
    <row r="215" spans="2:15" ht="15" customHeight="1" thickBot="1">
      <c r="B215" s="71"/>
      <c r="C215" s="35" t="s">
        <v>837</v>
      </c>
      <c r="D215" s="84">
        <v>0</v>
      </c>
      <c r="E215" s="84">
        <v>0</v>
      </c>
      <c r="F215" s="84">
        <v>0</v>
      </c>
      <c r="G215" s="84">
        <v>5.3176599255252402E-6</v>
      </c>
      <c r="H215" s="84">
        <v>5.3176599255252402E-6</v>
      </c>
      <c r="I215" s="84">
        <v>1.23994617820937E-5</v>
      </c>
      <c r="J215" s="84">
        <v>4.6617979263837545E-5</v>
      </c>
      <c r="K215" s="84">
        <v>4.6617979263837545E-5</v>
      </c>
      <c r="L215" s="84">
        <v>5.1387738254218203E-5</v>
      </c>
      <c r="M215" s="84">
        <v>5.6615673654848903E-5</v>
      </c>
      <c r="N215" s="84">
        <v>5.6615673654848903E-5</v>
      </c>
      <c r="O215" s="89">
        <v>8.20397956262751E-5</v>
      </c>
    </row>
    <row r="216" spans="2:15" ht="15" customHeight="1" thickBot="1">
      <c r="B216" s="71"/>
      <c r="C216" s="35" t="s">
        <v>830</v>
      </c>
      <c r="D216" s="37">
        <v>0</v>
      </c>
      <c r="E216" s="37">
        <v>0</v>
      </c>
      <c r="F216" s="37">
        <v>0</v>
      </c>
      <c r="G216" s="37">
        <v>0</v>
      </c>
      <c r="H216" s="37">
        <v>0</v>
      </c>
      <c r="I216" s="37">
        <v>0</v>
      </c>
      <c r="J216" s="37">
        <v>0</v>
      </c>
      <c r="K216" s="37">
        <v>0</v>
      </c>
      <c r="L216" s="37">
        <v>0</v>
      </c>
      <c r="M216" s="37">
        <v>0</v>
      </c>
      <c r="N216" s="37">
        <v>0</v>
      </c>
      <c r="O216" s="90">
        <v>0</v>
      </c>
    </row>
    <row r="217" spans="2:15" ht="15" customHeight="1" thickBot="1">
      <c r="B217" s="72"/>
      <c r="C217" s="35" t="s">
        <v>1392</v>
      </c>
      <c r="D217" s="91">
        <v>444</v>
      </c>
      <c r="E217" s="91">
        <v>187</v>
      </c>
      <c r="F217" s="91">
        <v>187</v>
      </c>
      <c r="G217" s="91">
        <v>437</v>
      </c>
      <c r="H217" s="91">
        <v>437</v>
      </c>
      <c r="I217" s="91">
        <v>437</v>
      </c>
      <c r="J217" s="91">
        <v>437</v>
      </c>
      <c r="K217" s="91">
        <v>437</v>
      </c>
      <c r="L217" s="91">
        <v>437</v>
      </c>
      <c r="M217" s="91">
        <v>437</v>
      </c>
      <c r="N217" s="91">
        <v>437</v>
      </c>
      <c r="O217" s="92">
        <v>437</v>
      </c>
    </row>
    <row r="218" spans="2:15" ht="15" customHeight="1" thickBot="1">
      <c r="B218" s="70" t="s">
        <v>267</v>
      </c>
      <c r="C218" s="35" t="s">
        <v>836</v>
      </c>
      <c r="D218" s="87">
        <v>0</v>
      </c>
      <c r="E218" s="87">
        <v>0</v>
      </c>
      <c r="F218" s="87">
        <v>177.8</v>
      </c>
      <c r="G218" s="87">
        <v>177.80000130349651</v>
      </c>
      <c r="H218" s="87">
        <v>177.80000130349651</v>
      </c>
      <c r="I218" s="87">
        <v>177.80000130349651</v>
      </c>
      <c r="J218" s="87">
        <v>177.80000247554682</v>
      </c>
      <c r="K218" s="87">
        <v>177.80000611940065</v>
      </c>
      <c r="L218" s="87">
        <v>177.8000106313531</v>
      </c>
      <c r="M218" s="87">
        <v>177.80001693048303</v>
      </c>
      <c r="N218" s="87">
        <v>177.80002193255274</v>
      </c>
      <c r="O218" s="88">
        <v>177.80002398829953</v>
      </c>
    </row>
    <row r="219" spans="2:15" ht="15" customHeight="1" thickBot="1">
      <c r="B219" s="71"/>
      <c r="C219" s="35" t="s">
        <v>837</v>
      </c>
      <c r="D219" s="84">
        <v>106.6</v>
      </c>
      <c r="E219" s="84">
        <v>0</v>
      </c>
      <c r="F219" s="84">
        <v>0</v>
      </c>
      <c r="G219" s="84">
        <v>500.00001765716206</v>
      </c>
      <c r="H219" s="84">
        <v>500.00004008853637</v>
      </c>
      <c r="I219" s="84">
        <v>1275.7874188474809</v>
      </c>
      <c r="J219" s="84">
        <v>2000.0010010377368</v>
      </c>
      <c r="K219" s="84">
        <v>3000.0010010377368</v>
      </c>
      <c r="L219" s="84">
        <v>4000.0010057711265</v>
      </c>
      <c r="M219" s="84">
        <v>4666.6676654871462</v>
      </c>
      <c r="N219" s="84">
        <v>5333.3342575710749</v>
      </c>
      <c r="O219" s="89">
        <v>5424.3148421565747</v>
      </c>
    </row>
    <row r="220" spans="2:15" ht="15" customHeight="1" thickBot="1">
      <c r="B220" s="71"/>
      <c r="C220" s="35" t="s">
        <v>830</v>
      </c>
      <c r="D220" s="37">
        <v>200.07</v>
      </c>
      <c r="E220" s="37">
        <v>0</v>
      </c>
      <c r="F220" s="37">
        <v>164.8</v>
      </c>
      <c r="G220" s="37">
        <v>514.80010954397812</v>
      </c>
      <c r="H220" s="37">
        <v>914.79999978284445</v>
      </c>
      <c r="I220" s="37">
        <v>914.79999978284445</v>
      </c>
      <c r="J220" s="37">
        <v>914.79999978284445</v>
      </c>
      <c r="K220" s="37">
        <v>914.79999978284445</v>
      </c>
      <c r="L220" s="37">
        <v>914.79999978284445</v>
      </c>
      <c r="M220" s="37">
        <v>914.79999978284445</v>
      </c>
      <c r="N220" s="37">
        <v>914.79999978284445</v>
      </c>
      <c r="O220" s="90">
        <v>920.23619648777503</v>
      </c>
    </row>
    <row r="221" spans="2:15" ht="15" customHeight="1" thickBot="1">
      <c r="B221" s="72"/>
      <c r="C221" s="35" t="s">
        <v>1392</v>
      </c>
      <c r="D221" s="91">
        <v>307</v>
      </c>
      <c r="E221" s="91">
        <v>0</v>
      </c>
      <c r="F221" s="91">
        <v>343</v>
      </c>
      <c r="G221" s="91">
        <v>1193</v>
      </c>
      <c r="H221" s="91">
        <v>1593</v>
      </c>
      <c r="I221" s="91">
        <v>2369</v>
      </c>
      <c r="J221" s="91">
        <v>3093</v>
      </c>
      <c r="K221" s="91">
        <v>4093</v>
      </c>
      <c r="L221" s="91">
        <v>5093</v>
      </c>
      <c r="M221" s="91">
        <v>5760</v>
      </c>
      <c r="N221" s="91">
        <v>6426</v>
      </c>
      <c r="O221" s="92">
        <v>6522</v>
      </c>
    </row>
    <row r="222" spans="2:15" ht="15" customHeight="1" thickBot="1">
      <c r="B222" s="70" t="s">
        <v>270</v>
      </c>
      <c r="C222" s="35" t="s">
        <v>836</v>
      </c>
      <c r="D222" s="87">
        <v>0</v>
      </c>
      <c r="E222" s="87">
        <v>0</v>
      </c>
      <c r="F222" s="87">
        <v>118.8</v>
      </c>
      <c r="G222" s="87">
        <v>452.44000133446332</v>
      </c>
      <c r="H222" s="87">
        <v>452.44000133446332</v>
      </c>
      <c r="I222" s="87">
        <v>452.44000133446332</v>
      </c>
      <c r="J222" s="87">
        <v>452.4400029935594</v>
      </c>
      <c r="K222" s="87">
        <v>452.44000510798696</v>
      </c>
      <c r="L222" s="87">
        <v>452.44001083890225</v>
      </c>
      <c r="M222" s="87">
        <v>452.44001519883267</v>
      </c>
      <c r="N222" s="87">
        <v>452.44001519883267</v>
      </c>
      <c r="O222" s="88">
        <v>452.44001987010068</v>
      </c>
    </row>
    <row r="223" spans="2:15" ht="15" customHeight="1" thickBot="1">
      <c r="B223" s="71"/>
      <c r="C223" s="35" t="s">
        <v>837</v>
      </c>
      <c r="D223" s="84">
        <v>4126.3599999999988</v>
      </c>
      <c r="E223" s="84">
        <v>315</v>
      </c>
      <c r="F223" s="84">
        <v>1143.4000000000005</v>
      </c>
      <c r="G223" s="84">
        <v>1143.4000196730813</v>
      </c>
      <c r="H223" s="84">
        <v>2463.367213690809</v>
      </c>
      <c r="I223" s="84">
        <v>2787.039294910388</v>
      </c>
      <c r="J223" s="84">
        <v>2787.039294910388</v>
      </c>
      <c r="K223" s="84">
        <v>2787.039294910388</v>
      </c>
      <c r="L223" s="84">
        <v>2787.0393133071148</v>
      </c>
      <c r="M223" s="84">
        <v>3400.3244928641871</v>
      </c>
      <c r="N223" s="84">
        <v>3452.4508972474277</v>
      </c>
      <c r="O223" s="89">
        <v>3983.6089069012014</v>
      </c>
    </row>
    <row r="224" spans="2:15" ht="15" customHeight="1" thickBot="1">
      <c r="B224" s="71"/>
      <c r="C224" s="35" t="s">
        <v>830</v>
      </c>
      <c r="D224" s="37">
        <v>350</v>
      </c>
      <c r="E224" s="37">
        <v>0</v>
      </c>
      <c r="F224" s="37">
        <v>534.4</v>
      </c>
      <c r="G224" s="37">
        <v>1150.4000000000001</v>
      </c>
      <c r="H224" s="37">
        <v>1150.4000000000001</v>
      </c>
      <c r="I224" s="37">
        <v>1150.4000000000001</v>
      </c>
      <c r="J224" s="37">
        <v>1150.4000000000001</v>
      </c>
      <c r="K224" s="37">
        <v>1150.4000000000001</v>
      </c>
      <c r="L224" s="37">
        <v>1150.4000000000001</v>
      </c>
      <c r="M224" s="37">
        <v>1150.4000000000001</v>
      </c>
      <c r="N224" s="37">
        <v>1120.4000000000001</v>
      </c>
      <c r="O224" s="90">
        <v>1120.4000000000001</v>
      </c>
    </row>
    <row r="225" spans="2:18" ht="15" customHeight="1" thickBot="1">
      <c r="B225" s="72"/>
      <c r="C225" s="35" t="s">
        <v>1392</v>
      </c>
      <c r="D225" s="91">
        <v>4476</v>
      </c>
      <c r="E225" s="91">
        <v>315</v>
      </c>
      <c r="F225" s="91">
        <v>1796</v>
      </c>
      <c r="G225" s="91">
        <v>2745</v>
      </c>
      <c r="H225" s="91">
        <v>4065</v>
      </c>
      <c r="I225" s="91">
        <v>4389</v>
      </c>
      <c r="J225" s="91">
        <v>4389</v>
      </c>
      <c r="K225" s="91">
        <v>4389</v>
      </c>
      <c r="L225" s="91">
        <v>4389</v>
      </c>
      <c r="M225" s="91">
        <v>5002</v>
      </c>
      <c r="N225" s="91">
        <v>5024</v>
      </c>
      <c r="O225" s="92">
        <v>5556</v>
      </c>
    </row>
    <row r="226" spans="2:18" ht="15" customHeight="1" thickBot="1">
      <c r="B226" s="70" t="s">
        <v>277</v>
      </c>
      <c r="C226" s="35" t="s">
        <v>836</v>
      </c>
      <c r="D226" s="87">
        <v>682.1099999999999</v>
      </c>
      <c r="E226" s="87">
        <v>95.100000000000136</v>
      </c>
      <c r="F226" s="87">
        <v>245.1400000000001</v>
      </c>
      <c r="G226" s="87">
        <v>245.14000115005047</v>
      </c>
      <c r="H226" s="87">
        <v>245.14000236400113</v>
      </c>
      <c r="I226" s="87">
        <v>245.14000446696161</v>
      </c>
      <c r="J226" s="87">
        <v>503.50230275880813</v>
      </c>
      <c r="K226" s="87">
        <v>503.50230275880813</v>
      </c>
      <c r="L226" s="87">
        <v>503.50230275880813</v>
      </c>
      <c r="M226" s="87">
        <v>503.50230275880813</v>
      </c>
      <c r="N226" s="87">
        <v>503.50230275880813</v>
      </c>
      <c r="O226" s="88">
        <v>1590.0301418618099</v>
      </c>
    </row>
    <row r="227" spans="2:18" ht="15" customHeight="1" thickBot="1">
      <c r="B227" s="71"/>
      <c r="C227" s="35" t="s">
        <v>837</v>
      </c>
      <c r="D227" s="84">
        <v>0</v>
      </c>
      <c r="E227" s="84">
        <v>0</v>
      </c>
      <c r="F227" s="84">
        <v>0</v>
      </c>
      <c r="G227" s="84">
        <v>0</v>
      </c>
      <c r="H227" s="84">
        <v>0</v>
      </c>
      <c r="I227" s="84">
        <v>0</v>
      </c>
      <c r="J227" s="84">
        <v>0</v>
      </c>
      <c r="K227" s="84">
        <v>0</v>
      </c>
      <c r="L227" s="84">
        <v>0</v>
      </c>
      <c r="M227" s="84">
        <v>0</v>
      </c>
      <c r="N227" s="84">
        <v>0</v>
      </c>
      <c r="O227" s="89">
        <v>0</v>
      </c>
    </row>
    <row r="228" spans="2:18" ht="15" customHeight="1" thickBot="1">
      <c r="B228" s="71"/>
      <c r="C228" s="35" t="s">
        <v>830</v>
      </c>
      <c r="D228" s="37">
        <v>25.33</v>
      </c>
      <c r="E228" s="37">
        <v>185</v>
      </c>
      <c r="F228" s="37">
        <v>430.04</v>
      </c>
      <c r="G228" s="37">
        <v>430.04</v>
      </c>
      <c r="H228" s="37">
        <v>430.04</v>
      </c>
      <c r="I228" s="37">
        <v>430.04</v>
      </c>
      <c r="J228" s="37">
        <v>430.04</v>
      </c>
      <c r="K228" s="37">
        <v>430.04</v>
      </c>
      <c r="L228" s="37">
        <v>430.04</v>
      </c>
      <c r="M228" s="37">
        <v>430.04</v>
      </c>
      <c r="N228" s="37">
        <v>404.71</v>
      </c>
      <c r="O228" s="90">
        <v>404.71</v>
      </c>
    </row>
    <row r="229" spans="2:18" ht="15" customHeight="1" thickBot="1">
      <c r="B229" s="72"/>
      <c r="C229" s="35" t="s">
        <v>1392</v>
      </c>
      <c r="D229" s="91">
        <v>707</v>
      </c>
      <c r="E229" s="91">
        <v>280</v>
      </c>
      <c r="F229" s="91">
        <v>675</v>
      </c>
      <c r="G229" s="91">
        <v>675</v>
      </c>
      <c r="H229" s="91">
        <v>675</v>
      </c>
      <c r="I229" s="91">
        <v>675</v>
      </c>
      <c r="J229" s="91">
        <v>934</v>
      </c>
      <c r="K229" s="91">
        <v>934</v>
      </c>
      <c r="L229" s="91">
        <v>934</v>
      </c>
      <c r="M229" s="91">
        <v>934</v>
      </c>
      <c r="N229" s="91">
        <v>909</v>
      </c>
      <c r="O229" s="92">
        <v>1995</v>
      </c>
    </row>
    <row r="230" spans="2:18" ht="15" customHeight="1" thickBot="1">
      <c r="B230" s="70" t="s">
        <v>265</v>
      </c>
      <c r="C230" s="35" t="s">
        <v>836</v>
      </c>
      <c r="D230" s="87">
        <v>0</v>
      </c>
      <c r="E230" s="87">
        <v>0</v>
      </c>
      <c r="F230" s="87">
        <v>0</v>
      </c>
      <c r="G230" s="87">
        <v>0</v>
      </c>
      <c r="H230" s="87">
        <v>0</v>
      </c>
      <c r="I230" s="87">
        <v>0</v>
      </c>
      <c r="J230" s="87">
        <v>0</v>
      </c>
      <c r="K230" s="87">
        <v>0</v>
      </c>
      <c r="L230" s="87">
        <v>0</v>
      </c>
      <c r="M230" s="87">
        <v>0</v>
      </c>
      <c r="N230" s="87">
        <v>0</v>
      </c>
      <c r="O230" s="88">
        <v>0</v>
      </c>
    </row>
    <row r="231" spans="2:18" ht="15" customHeight="1" thickBot="1">
      <c r="B231" s="71"/>
      <c r="C231" s="35" t="s">
        <v>837</v>
      </c>
      <c r="D231" s="84">
        <v>57.6</v>
      </c>
      <c r="E231" s="84">
        <v>0</v>
      </c>
      <c r="F231" s="84">
        <v>0</v>
      </c>
      <c r="G231" s="84">
        <v>0</v>
      </c>
      <c r="H231" s="84">
        <v>0</v>
      </c>
      <c r="I231" s="84">
        <v>0</v>
      </c>
      <c r="J231" s="84">
        <v>0</v>
      </c>
      <c r="K231" s="84">
        <v>0</v>
      </c>
      <c r="L231" s="84">
        <v>0</v>
      </c>
      <c r="M231" s="84">
        <v>0</v>
      </c>
      <c r="N231" s="84">
        <v>0</v>
      </c>
      <c r="O231" s="89">
        <v>0</v>
      </c>
    </row>
    <row r="232" spans="2:18" ht="15" customHeight="1" thickBot="1">
      <c r="B232" s="71"/>
      <c r="C232" s="35" t="s">
        <v>830</v>
      </c>
      <c r="D232" s="37">
        <v>205</v>
      </c>
      <c r="E232" s="37">
        <v>0</v>
      </c>
      <c r="F232" s="37">
        <v>840</v>
      </c>
      <c r="G232" s="37">
        <v>840.00010954397817</v>
      </c>
      <c r="H232" s="37">
        <v>1339.9999997828445</v>
      </c>
      <c r="I232" s="37">
        <v>1339.9999997828445</v>
      </c>
      <c r="J232" s="37">
        <v>1339.9999997828445</v>
      </c>
      <c r="K232" s="37">
        <v>1339.9999997828445</v>
      </c>
      <c r="L232" s="37">
        <v>1339.9999997828445</v>
      </c>
      <c r="M232" s="37">
        <v>1339.9999997828445</v>
      </c>
      <c r="N232" s="37">
        <v>1339.9999997828445</v>
      </c>
      <c r="O232" s="90">
        <v>1345.4361964877751</v>
      </c>
    </row>
    <row r="233" spans="2:18" ht="15" customHeight="1" thickBot="1">
      <c r="B233" s="72"/>
      <c r="C233" s="35" t="s">
        <v>1392</v>
      </c>
      <c r="D233" s="91">
        <v>263</v>
      </c>
      <c r="E233" s="91">
        <v>0</v>
      </c>
      <c r="F233" s="91">
        <v>840</v>
      </c>
      <c r="G233" s="91">
        <v>840</v>
      </c>
      <c r="H233" s="91">
        <v>1340</v>
      </c>
      <c r="I233" s="91">
        <v>1340</v>
      </c>
      <c r="J233" s="91">
        <v>1340</v>
      </c>
      <c r="K233" s="91">
        <v>1340</v>
      </c>
      <c r="L233" s="91">
        <v>1340</v>
      </c>
      <c r="M233" s="91">
        <v>1340</v>
      </c>
      <c r="N233" s="91">
        <v>1340</v>
      </c>
      <c r="O233" s="92">
        <v>1345</v>
      </c>
    </row>
    <row r="237" spans="2:18">
      <c r="B237" s="34" t="s">
        <v>1398</v>
      </c>
      <c r="C237" s="34"/>
      <c r="D237" s="34"/>
      <c r="E237" s="34"/>
      <c r="F237" s="34"/>
      <c r="G237" s="34"/>
      <c r="H237" s="34"/>
      <c r="I237" s="34"/>
      <c r="J237" s="34"/>
      <c r="K237" s="34"/>
      <c r="L237" s="34"/>
      <c r="M237" s="34"/>
      <c r="N237" s="34"/>
      <c r="O237" s="34"/>
      <c r="P237" s="48"/>
      <c r="Q237" s="48"/>
      <c r="R237" s="48"/>
    </row>
  </sheetData>
  <mergeCells count="23">
    <mergeCell ref="B218:B221"/>
    <mergeCell ref="B222:B225"/>
    <mergeCell ref="B226:B229"/>
    <mergeCell ref="B230:B233"/>
    <mergeCell ref="B172:B175"/>
    <mergeCell ref="B176:B179"/>
    <mergeCell ref="B180:B183"/>
    <mergeCell ref="B184:B187"/>
    <mergeCell ref="B214:B217"/>
    <mergeCell ref="B98:B101"/>
    <mergeCell ref="B131:B134"/>
    <mergeCell ref="B135:B138"/>
    <mergeCell ref="B139:B142"/>
    <mergeCell ref="B82:B85"/>
    <mergeCell ref="B86:B89"/>
    <mergeCell ref="B90:B93"/>
    <mergeCell ref="B94:B97"/>
    <mergeCell ref="B49:B52"/>
    <mergeCell ref="B28:B31"/>
    <mergeCell ref="B32:B35"/>
    <mergeCell ref="B36:B39"/>
    <mergeCell ref="B40:B43"/>
    <mergeCell ref="B44:B48"/>
  </mergeCells>
  <pageMargins left="0.7" right="0.7" top="0.75" bottom="0.75" header="0.3" footer="0.3"/>
  <pageSetup paperSize="9" orientation="portrait" verticalDpi="0"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41935A-EB1D-4954-B1CF-17171090789A}">
  <sheetPr>
    <tabColor theme="3" tint="0.89999084444715716"/>
  </sheetPr>
  <dimension ref="B2:Y168"/>
  <sheetViews>
    <sheetView topLeftCell="A100" zoomScale="70" zoomScaleNormal="70" workbookViewId="0">
      <selection activeCell="B114" sqref="B114"/>
    </sheetView>
  </sheetViews>
  <sheetFormatPr defaultColWidth="9" defaultRowHeight="14.45"/>
  <cols>
    <col min="1" max="1" width="9" style="5"/>
    <col min="2" max="2" width="16.375" style="5" customWidth="1"/>
    <col min="3" max="10" width="9" style="5"/>
    <col min="11" max="11" width="9" style="5" customWidth="1"/>
    <col min="12" max="13" width="9" style="5"/>
    <col min="14" max="14" width="9" style="5" customWidth="1"/>
    <col min="15" max="16384" width="9" style="5"/>
  </cols>
  <sheetData>
    <row r="2" spans="2:15" ht="21">
      <c r="B2" s="10" t="s">
        <v>1399</v>
      </c>
      <c r="D2" s="9" t="s">
        <v>78</v>
      </c>
    </row>
    <row r="5" spans="2:15">
      <c r="B5" s="7"/>
      <c r="C5" s="7"/>
      <c r="D5" s="7"/>
      <c r="E5" s="7"/>
      <c r="F5" s="7"/>
      <c r="G5" s="7"/>
      <c r="H5" s="7"/>
      <c r="I5" s="7"/>
      <c r="J5" s="7"/>
      <c r="K5" s="7"/>
      <c r="L5" s="7"/>
      <c r="M5" s="7"/>
      <c r="N5" s="7"/>
      <c r="O5" s="7"/>
    </row>
    <row r="6" spans="2:15">
      <c r="B6" s="7"/>
      <c r="C6" s="7"/>
      <c r="D6" s="7"/>
      <c r="E6" s="7"/>
      <c r="F6" s="7"/>
      <c r="G6" s="7"/>
      <c r="H6" s="7"/>
      <c r="I6" s="7"/>
      <c r="J6" s="7"/>
      <c r="K6" s="7"/>
      <c r="L6" s="7"/>
      <c r="M6" s="7"/>
      <c r="N6" s="7"/>
      <c r="O6" s="7"/>
    </row>
    <row r="7" spans="2:15">
      <c r="B7" s="7"/>
      <c r="C7" s="7"/>
      <c r="D7" s="7"/>
      <c r="E7" s="7"/>
      <c r="F7" s="7"/>
      <c r="G7" s="7"/>
      <c r="H7" s="7"/>
      <c r="I7" s="7"/>
      <c r="J7" s="7"/>
      <c r="K7" s="7"/>
      <c r="L7" s="7"/>
      <c r="M7" s="7"/>
      <c r="N7" s="7"/>
      <c r="O7" s="7"/>
    </row>
    <row r="8" spans="2:15">
      <c r="B8" s="7"/>
      <c r="C8" s="7"/>
      <c r="D8" s="7"/>
      <c r="E8" s="7"/>
      <c r="F8" s="7"/>
      <c r="G8" s="7"/>
      <c r="H8" s="7"/>
      <c r="I8" s="7"/>
      <c r="J8" s="7"/>
      <c r="K8" s="7"/>
      <c r="L8" s="7"/>
      <c r="M8" s="7"/>
      <c r="N8" s="7"/>
      <c r="O8" s="7"/>
    </row>
    <row r="9" spans="2:15">
      <c r="B9" s="7"/>
      <c r="C9" s="7"/>
      <c r="D9" s="7"/>
      <c r="E9" s="7"/>
      <c r="F9" s="7"/>
      <c r="G9" s="7"/>
      <c r="H9" s="7"/>
      <c r="I9" s="7"/>
      <c r="J9" s="7"/>
      <c r="K9" s="7"/>
      <c r="L9" s="7"/>
      <c r="M9" s="7"/>
      <c r="N9" s="7"/>
      <c r="O9" s="7"/>
    </row>
    <row r="10" spans="2:15">
      <c r="B10" s="7"/>
      <c r="C10" s="7"/>
      <c r="D10" s="7"/>
      <c r="E10" s="7"/>
      <c r="F10" s="7"/>
      <c r="G10" s="7"/>
      <c r="H10" s="7"/>
      <c r="I10" s="7"/>
      <c r="J10" s="7"/>
      <c r="K10" s="7"/>
      <c r="L10" s="7"/>
      <c r="M10" s="7"/>
      <c r="N10" s="7"/>
      <c r="O10" s="7"/>
    </row>
    <row r="11" spans="2:15">
      <c r="B11" s="7"/>
      <c r="C11" s="7"/>
      <c r="D11" s="7"/>
      <c r="E11" s="7"/>
      <c r="F11" s="7"/>
      <c r="G11" s="7"/>
      <c r="H11" s="7"/>
      <c r="I11" s="7"/>
      <c r="J11" s="7"/>
      <c r="K11" s="7"/>
      <c r="L11" s="7"/>
      <c r="M11" s="7"/>
      <c r="N11" s="7"/>
      <c r="O11" s="7"/>
    </row>
    <row r="12" spans="2:15">
      <c r="B12" s="7"/>
      <c r="C12" s="7"/>
      <c r="D12" s="7"/>
      <c r="E12" s="7"/>
      <c r="F12" s="7"/>
      <c r="G12" s="7"/>
      <c r="H12" s="7"/>
      <c r="I12" s="7"/>
      <c r="J12" s="7"/>
      <c r="K12" s="7"/>
      <c r="L12" s="7"/>
      <c r="M12" s="7"/>
      <c r="N12" s="7"/>
      <c r="O12" s="7"/>
    </row>
    <row r="13" spans="2:15">
      <c r="B13" s="7"/>
      <c r="C13" s="7"/>
      <c r="D13" s="7"/>
      <c r="E13" s="7"/>
      <c r="F13" s="7"/>
      <c r="G13" s="7"/>
      <c r="H13" s="7"/>
      <c r="I13" s="7"/>
      <c r="J13" s="7"/>
      <c r="K13" s="7"/>
      <c r="L13" s="7"/>
      <c r="M13" s="7"/>
      <c r="N13" s="7"/>
      <c r="O13" s="7"/>
    </row>
    <row r="14" spans="2:15">
      <c r="B14" s="7"/>
      <c r="C14" s="7"/>
      <c r="D14" s="7"/>
      <c r="E14" s="7"/>
      <c r="F14" s="7"/>
      <c r="G14" s="7"/>
      <c r="H14" s="7"/>
      <c r="I14" s="7"/>
      <c r="J14" s="7"/>
      <c r="K14" s="7"/>
      <c r="L14" s="7"/>
      <c r="M14" s="7"/>
      <c r="N14" s="7"/>
      <c r="O14" s="7"/>
    </row>
    <row r="15" spans="2:15">
      <c r="B15" s="7"/>
      <c r="C15" s="7"/>
      <c r="D15" s="7"/>
      <c r="E15" s="7"/>
      <c r="F15" s="7"/>
      <c r="G15" s="7"/>
      <c r="H15" s="7"/>
      <c r="I15" s="7"/>
      <c r="J15" s="7"/>
      <c r="K15" s="7"/>
      <c r="L15" s="7"/>
      <c r="M15" s="7"/>
      <c r="N15" s="7"/>
      <c r="O15" s="7"/>
    </row>
    <row r="16" spans="2:15">
      <c r="B16" s="7"/>
      <c r="C16" s="7"/>
      <c r="D16" s="7"/>
      <c r="E16" s="7"/>
      <c r="F16" s="7"/>
      <c r="G16" s="7"/>
      <c r="H16" s="7"/>
      <c r="I16" s="7"/>
      <c r="J16" s="7"/>
      <c r="K16" s="7"/>
      <c r="L16" s="7"/>
      <c r="M16" s="7"/>
      <c r="N16" s="7"/>
      <c r="O16" s="7"/>
    </row>
    <row r="17" spans="2:15">
      <c r="B17" s="7"/>
      <c r="C17" s="7"/>
      <c r="D17" s="7"/>
      <c r="E17" s="7"/>
      <c r="F17" s="7"/>
      <c r="G17" s="7"/>
      <c r="H17" s="7"/>
      <c r="I17" s="7"/>
      <c r="J17" s="7"/>
      <c r="K17" s="7"/>
      <c r="L17" s="7"/>
      <c r="M17" s="7"/>
      <c r="N17" s="7"/>
      <c r="O17" s="7"/>
    </row>
    <row r="18" spans="2:15">
      <c r="B18" s="7"/>
      <c r="C18" s="7"/>
      <c r="D18" s="7"/>
      <c r="E18" s="7"/>
      <c r="F18" s="7"/>
      <c r="G18" s="7"/>
      <c r="H18" s="7"/>
      <c r="I18" s="7"/>
      <c r="J18" s="7"/>
      <c r="K18" s="7"/>
      <c r="L18" s="7"/>
      <c r="M18" s="7"/>
      <c r="N18" s="7"/>
      <c r="O18" s="7"/>
    </row>
    <row r="19" spans="2:15">
      <c r="B19" s="7"/>
      <c r="C19" s="7"/>
      <c r="D19" s="7"/>
      <c r="E19" s="7"/>
      <c r="F19" s="7"/>
      <c r="G19" s="7"/>
      <c r="H19" s="7"/>
      <c r="I19" s="7"/>
      <c r="J19" s="7"/>
      <c r="K19" s="7"/>
      <c r="L19" s="7"/>
      <c r="M19" s="7"/>
      <c r="N19" s="7"/>
      <c r="O19" s="7"/>
    </row>
    <row r="20" spans="2:15">
      <c r="B20" s="7"/>
      <c r="C20" s="7"/>
      <c r="D20" s="7"/>
      <c r="E20" s="7"/>
      <c r="F20" s="7"/>
      <c r="G20" s="7"/>
      <c r="H20" s="7"/>
      <c r="I20" s="7"/>
      <c r="J20" s="7"/>
      <c r="K20" s="7"/>
      <c r="L20" s="7"/>
      <c r="M20" s="7"/>
      <c r="N20" s="7"/>
      <c r="O20" s="7"/>
    </row>
    <row r="21" spans="2:15">
      <c r="B21" s="7"/>
      <c r="C21" s="7"/>
      <c r="D21" s="7"/>
      <c r="E21" s="7"/>
      <c r="F21" s="7"/>
      <c r="G21" s="7"/>
      <c r="H21" s="7"/>
      <c r="I21" s="7"/>
      <c r="J21" s="7"/>
      <c r="K21" s="7"/>
      <c r="L21" s="7"/>
      <c r="M21" s="7"/>
      <c r="N21" s="7"/>
      <c r="O21" s="7"/>
    </row>
    <row r="22" spans="2:15">
      <c r="B22" s="7"/>
      <c r="C22" s="7"/>
      <c r="D22" s="7"/>
      <c r="E22" s="7"/>
      <c r="F22" s="7"/>
      <c r="G22" s="7"/>
      <c r="H22" s="7"/>
      <c r="I22" s="7"/>
      <c r="J22" s="7"/>
      <c r="K22" s="7"/>
      <c r="L22" s="7"/>
      <c r="M22" s="7"/>
      <c r="N22" s="7"/>
      <c r="O22" s="7"/>
    </row>
    <row r="23" spans="2:15">
      <c r="B23" s="7"/>
      <c r="C23" s="7"/>
      <c r="D23" s="7"/>
      <c r="E23" s="7"/>
      <c r="F23" s="7"/>
      <c r="G23" s="7"/>
      <c r="H23" s="7"/>
      <c r="I23" s="7"/>
      <c r="J23" s="7"/>
      <c r="K23" s="7"/>
      <c r="L23" s="7"/>
      <c r="M23" s="7"/>
      <c r="N23" s="7"/>
      <c r="O23" s="7"/>
    </row>
    <row r="24" spans="2:15">
      <c r="B24" s="7"/>
      <c r="C24" s="7"/>
      <c r="D24" s="7"/>
      <c r="E24" s="7"/>
      <c r="F24" s="7"/>
      <c r="G24" s="7"/>
      <c r="H24" s="7"/>
      <c r="I24" s="7"/>
      <c r="J24" s="7"/>
      <c r="K24" s="7"/>
      <c r="L24" s="7"/>
      <c r="M24" s="7"/>
      <c r="N24" s="7"/>
      <c r="O24" s="7"/>
    </row>
    <row r="25" spans="2:15">
      <c r="B25" s="7"/>
      <c r="C25" s="7"/>
      <c r="D25" s="7"/>
      <c r="E25" s="7"/>
      <c r="F25" s="7"/>
      <c r="G25" s="7"/>
      <c r="H25" s="7"/>
      <c r="I25" s="7"/>
      <c r="J25" s="7"/>
      <c r="K25" s="7"/>
      <c r="L25" s="7"/>
      <c r="M25" s="7"/>
      <c r="N25" s="7"/>
      <c r="O25" s="7"/>
    </row>
    <row r="26" spans="2:15">
      <c r="B26" s="7"/>
      <c r="C26" s="7"/>
      <c r="D26" s="7"/>
      <c r="E26" s="7"/>
      <c r="F26" s="7"/>
      <c r="G26" s="7"/>
      <c r="H26" s="7"/>
      <c r="I26" s="7"/>
      <c r="J26" s="7"/>
      <c r="K26" s="7"/>
      <c r="L26" s="7"/>
      <c r="M26" s="7"/>
      <c r="N26" s="7"/>
      <c r="O26" s="7"/>
    </row>
    <row r="30" spans="2:15" ht="21">
      <c r="B30" s="10" t="s">
        <v>1400</v>
      </c>
      <c r="D30" s="9" t="s">
        <v>91</v>
      </c>
    </row>
    <row r="33" spans="2:15">
      <c r="B33" s="7"/>
      <c r="C33" s="7"/>
      <c r="D33" s="7"/>
      <c r="E33" s="7"/>
      <c r="F33" s="7"/>
      <c r="G33" s="7"/>
      <c r="H33" s="7"/>
      <c r="I33" s="7"/>
      <c r="J33" s="7"/>
      <c r="K33" s="7"/>
      <c r="L33" s="7"/>
      <c r="M33" s="7"/>
      <c r="N33" s="7"/>
      <c r="O33" s="7"/>
    </row>
    <row r="34" spans="2:15">
      <c r="B34" s="7"/>
      <c r="C34" s="7"/>
      <c r="D34" s="7"/>
      <c r="E34" s="7"/>
      <c r="F34" s="7"/>
      <c r="G34" s="7"/>
      <c r="H34" s="7"/>
      <c r="I34" s="7"/>
      <c r="J34" s="7"/>
      <c r="K34" s="7"/>
      <c r="L34" s="7"/>
      <c r="M34" s="7"/>
      <c r="N34" s="7"/>
      <c r="O34" s="7"/>
    </row>
    <row r="35" spans="2:15">
      <c r="B35" s="7"/>
      <c r="C35" s="7"/>
      <c r="D35" s="7"/>
      <c r="E35" s="7"/>
      <c r="F35" s="7"/>
      <c r="G35" s="7"/>
      <c r="H35" s="7"/>
      <c r="I35" s="7"/>
      <c r="J35" s="7"/>
      <c r="K35" s="7"/>
      <c r="L35" s="7"/>
      <c r="M35" s="7"/>
      <c r="N35" s="7"/>
      <c r="O35" s="7"/>
    </row>
    <row r="36" spans="2:15">
      <c r="B36" s="7"/>
      <c r="C36" s="7"/>
      <c r="D36" s="7"/>
      <c r="E36" s="7"/>
      <c r="F36" s="7"/>
      <c r="G36" s="7"/>
      <c r="H36" s="7"/>
      <c r="I36" s="7"/>
      <c r="J36" s="7"/>
      <c r="K36" s="7"/>
      <c r="L36" s="7"/>
      <c r="M36" s="7"/>
      <c r="N36" s="7"/>
      <c r="O36" s="7"/>
    </row>
    <row r="37" spans="2:15">
      <c r="B37" s="7"/>
      <c r="C37" s="7"/>
      <c r="D37" s="7"/>
      <c r="E37" s="7"/>
      <c r="F37" s="7"/>
      <c r="G37" s="7"/>
      <c r="H37" s="7"/>
      <c r="I37" s="7"/>
      <c r="J37" s="7"/>
      <c r="K37" s="7"/>
      <c r="L37" s="7"/>
      <c r="M37" s="7"/>
      <c r="N37" s="7"/>
      <c r="O37" s="7"/>
    </row>
    <row r="38" spans="2:15">
      <c r="B38" s="7"/>
      <c r="C38" s="7"/>
      <c r="D38" s="7"/>
      <c r="E38" s="7"/>
      <c r="F38" s="7"/>
      <c r="G38" s="7"/>
      <c r="H38" s="7"/>
      <c r="I38" s="7"/>
      <c r="J38" s="7"/>
      <c r="K38" s="7"/>
      <c r="L38" s="7"/>
      <c r="M38" s="7"/>
      <c r="N38" s="7"/>
      <c r="O38" s="7"/>
    </row>
    <row r="39" spans="2:15">
      <c r="B39" s="7"/>
      <c r="C39" s="7"/>
      <c r="D39" s="7"/>
      <c r="E39" s="7"/>
      <c r="F39" s="7"/>
      <c r="G39" s="7"/>
      <c r="H39" s="7"/>
      <c r="I39" s="7"/>
      <c r="J39" s="7"/>
      <c r="K39" s="7"/>
      <c r="L39" s="7"/>
      <c r="M39" s="7"/>
      <c r="N39" s="7"/>
      <c r="O39" s="7"/>
    </row>
    <row r="40" spans="2:15">
      <c r="B40" s="7"/>
      <c r="C40" s="7"/>
      <c r="D40" s="7"/>
      <c r="E40" s="7"/>
      <c r="F40" s="7"/>
      <c r="G40" s="7"/>
      <c r="H40" s="7"/>
      <c r="I40" s="7"/>
      <c r="J40" s="7"/>
      <c r="K40" s="7"/>
      <c r="L40" s="7"/>
      <c r="M40" s="7"/>
      <c r="N40" s="7"/>
      <c r="O40" s="7"/>
    </row>
    <row r="41" spans="2:15">
      <c r="B41" s="7"/>
      <c r="C41" s="7"/>
      <c r="D41" s="7"/>
      <c r="E41" s="7"/>
      <c r="F41" s="7"/>
      <c r="G41" s="7"/>
      <c r="H41" s="7"/>
      <c r="I41" s="7"/>
      <c r="J41" s="7"/>
      <c r="K41" s="7"/>
      <c r="L41" s="7"/>
      <c r="M41" s="7"/>
      <c r="N41" s="7"/>
      <c r="O41" s="7"/>
    </row>
    <row r="42" spans="2:15">
      <c r="B42" s="7"/>
      <c r="C42" s="7"/>
      <c r="D42" s="7"/>
      <c r="E42" s="7"/>
      <c r="F42" s="7"/>
      <c r="G42" s="7"/>
      <c r="H42" s="7"/>
      <c r="I42" s="7"/>
      <c r="J42" s="7"/>
      <c r="K42" s="7"/>
      <c r="L42" s="7"/>
      <c r="M42" s="7"/>
      <c r="N42" s="7"/>
      <c r="O42" s="7"/>
    </row>
    <row r="43" spans="2:15">
      <c r="B43" s="7"/>
      <c r="C43" s="7"/>
      <c r="D43" s="7"/>
      <c r="E43" s="7"/>
      <c r="F43" s="7"/>
      <c r="G43" s="7"/>
      <c r="H43" s="7"/>
      <c r="I43" s="7"/>
      <c r="J43" s="7"/>
      <c r="K43" s="7"/>
      <c r="L43" s="7"/>
      <c r="M43" s="7"/>
      <c r="N43" s="7"/>
      <c r="O43" s="7"/>
    </row>
    <row r="44" spans="2:15">
      <c r="B44" s="7"/>
      <c r="C44" s="7"/>
      <c r="D44" s="7"/>
      <c r="E44" s="7"/>
      <c r="F44" s="7"/>
      <c r="G44" s="7"/>
      <c r="H44" s="7"/>
      <c r="I44" s="7"/>
      <c r="J44" s="7"/>
      <c r="K44" s="7"/>
      <c r="L44" s="7"/>
      <c r="M44" s="7"/>
      <c r="N44" s="7"/>
      <c r="O44" s="7"/>
    </row>
    <row r="45" spans="2:15">
      <c r="B45" s="7"/>
      <c r="C45" s="7"/>
      <c r="D45" s="7"/>
      <c r="E45" s="7"/>
      <c r="F45" s="7"/>
      <c r="G45" s="7"/>
      <c r="H45" s="7"/>
      <c r="I45" s="7"/>
      <c r="J45" s="7"/>
      <c r="K45" s="7"/>
      <c r="L45" s="7"/>
      <c r="M45" s="7"/>
      <c r="N45" s="7"/>
      <c r="O45" s="7"/>
    </row>
    <row r="46" spans="2:15">
      <c r="B46" s="7"/>
      <c r="C46" s="7"/>
      <c r="D46" s="7"/>
      <c r="E46" s="7"/>
      <c r="F46" s="7"/>
      <c r="G46" s="7"/>
      <c r="H46" s="7"/>
      <c r="I46" s="7"/>
      <c r="J46" s="7"/>
      <c r="K46" s="7"/>
      <c r="L46" s="7"/>
      <c r="M46" s="7"/>
      <c r="N46" s="7"/>
      <c r="O46" s="7"/>
    </row>
    <row r="47" spans="2:15">
      <c r="B47" s="7"/>
      <c r="C47" s="7"/>
      <c r="D47" s="7"/>
      <c r="E47" s="7"/>
      <c r="F47" s="7"/>
      <c r="G47" s="7"/>
      <c r="H47" s="7"/>
      <c r="I47" s="7"/>
      <c r="J47" s="7"/>
      <c r="K47" s="7"/>
      <c r="L47" s="7"/>
      <c r="M47" s="7"/>
      <c r="N47" s="7"/>
      <c r="O47" s="7"/>
    </row>
    <row r="48" spans="2:15">
      <c r="B48" s="7"/>
      <c r="C48" s="7"/>
      <c r="D48" s="7"/>
      <c r="E48" s="7"/>
      <c r="F48" s="7"/>
      <c r="G48" s="7"/>
      <c r="H48" s="7"/>
      <c r="I48" s="7"/>
      <c r="J48" s="7"/>
      <c r="K48" s="7"/>
      <c r="L48" s="7"/>
      <c r="M48" s="7"/>
      <c r="N48" s="7"/>
      <c r="O48" s="7"/>
    </row>
    <row r="49" spans="2:15">
      <c r="B49" s="7"/>
      <c r="C49" s="7"/>
      <c r="D49" s="7"/>
      <c r="E49" s="7"/>
      <c r="F49" s="7"/>
      <c r="G49" s="7"/>
      <c r="H49" s="7"/>
      <c r="I49" s="7"/>
      <c r="J49" s="7"/>
      <c r="K49" s="7"/>
      <c r="L49" s="7"/>
      <c r="M49" s="7"/>
      <c r="N49" s="7"/>
      <c r="O49" s="7"/>
    </row>
    <row r="50" spans="2:15">
      <c r="B50" s="7"/>
      <c r="C50" s="7"/>
      <c r="D50" s="7"/>
      <c r="E50" s="7"/>
      <c r="F50" s="7"/>
      <c r="G50" s="7"/>
      <c r="H50" s="7"/>
      <c r="I50" s="7"/>
      <c r="J50" s="7"/>
      <c r="K50" s="7"/>
      <c r="L50" s="7"/>
      <c r="M50" s="7"/>
      <c r="N50" s="7"/>
      <c r="O50" s="7"/>
    </row>
    <row r="51" spans="2:15">
      <c r="B51" s="7"/>
      <c r="C51" s="7"/>
      <c r="D51" s="7"/>
      <c r="E51" s="7"/>
      <c r="F51" s="7"/>
      <c r="G51" s="7"/>
      <c r="H51" s="7"/>
      <c r="I51" s="7"/>
      <c r="J51" s="7"/>
      <c r="K51" s="7"/>
      <c r="L51" s="7"/>
      <c r="M51" s="7"/>
      <c r="N51" s="7"/>
      <c r="O51" s="7"/>
    </row>
    <row r="52" spans="2:15">
      <c r="B52" s="7"/>
      <c r="C52" s="7"/>
      <c r="D52" s="7"/>
      <c r="E52" s="7"/>
      <c r="F52" s="7"/>
      <c r="G52" s="7"/>
      <c r="H52" s="7"/>
      <c r="I52" s="7"/>
      <c r="J52" s="7"/>
      <c r="K52" s="7"/>
      <c r="L52" s="7"/>
      <c r="M52" s="7"/>
      <c r="N52" s="7"/>
      <c r="O52" s="7"/>
    </row>
    <row r="53" spans="2:15">
      <c r="B53" s="7"/>
      <c r="C53" s="7"/>
      <c r="D53" s="7"/>
      <c r="E53" s="7"/>
      <c r="F53" s="7"/>
      <c r="G53" s="7"/>
      <c r="H53" s="7"/>
      <c r="I53" s="7"/>
      <c r="J53" s="7"/>
      <c r="K53" s="7"/>
      <c r="L53" s="7"/>
      <c r="M53" s="7"/>
      <c r="N53" s="7"/>
      <c r="O53" s="7"/>
    </row>
    <row r="54" spans="2:15">
      <c r="B54" s="7"/>
      <c r="C54" s="7"/>
      <c r="D54" s="7"/>
      <c r="E54" s="7"/>
      <c r="F54" s="7"/>
      <c r="G54" s="7"/>
      <c r="H54" s="7"/>
      <c r="I54" s="7"/>
      <c r="J54" s="7"/>
      <c r="K54" s="7"/>
      <c r="L54" s="7"/>
      <c r="M54" s="7"/>
      <c r="N54" s="7"/>
      <c r="O54" s="7"/>
    </row>
    <row r="58" spans="2:15" ht="21">
      <c r="B58" s="10" t="s">
        <v>1401</v>
      </c>
      <c r="D58" s="9" t="s">
        <v>104</v>
      </c>
    </row>
    <row r="61" spans="2:15">
      <c r="B61" s="7"/>
      <c r="C61" s="7"/>
      <c r="D61" s="7"/>
      <c r="E61" s="7"/>
      <c r="F61" s="7"/>
      <c r="G61" s="7"/>
      <c r="H61" s="7"/>
      <c r="I61" s="7"/>
      <c r="J61" s="7"/>
      <c r="K61" s="7"/>
      <c r="L61" s="7"/>
      <c r="M61" s="7"/>
      <c r="N61" s="7"/>
      <c r="O61" s="7"/>
    </row>
    <row r="62" spans="2:15">
      <c r="B62" s="7"/>
      <c r="C62" s="7"/>
      <c r="D62" s="7"/>
      <c r="E62" s="7"/>
      <c r="F62" s="7"/>
      <c r="G62" s="7"/>
      <c r="H62" s="7"/>
      <c r="I62" s="7"/>
      <c r="J62" s="7"/>
      <c r="K62" s="7"/>
      <c r="L62" s="7"/>
      <c r="M62" s="7"/>
      <c r="N62" s="7"/>
      <c r="O62" s="7"/>
    </row>
    <row r="63" spans="2:15">
      <c r="B63" s="7"/>
      <c r="C63" s="7"/>
      <c r="D63" s="7"/>
      <c r="E63" s="7"/>
      <c r="F63" s="7"/>
      <c r="G63" s="7"/>
      <c r="H63" s="7"/>
      <c r="I63" s="7"/>
      <c r="J63" s="7"/>
      <c r="K63" s="7"/>
      <c r="L63" s="7"/>
      <c r="M63" s="7"/>
      <c r="N63" s="7"/>
      <c r="O63" s="7"/>
    </row>
    <row r="64" spans="2:15">
      <c r="B64" s="7"/>
      <c r="C64" s="7"/>
      <c r="D64" s="7"/>
      <c r="E64" s="7"/>
      <c r="F64" s="7"/>
      <c r="G64" s="7"/>
      <c r="H64" s="7"/>
      <c r="I64" s="7"/>
      <c r="J64" s="7"/>
      <c r="K64" s="7"/>
      <c r="L64" s="7"/>
      <c r="M64" s="7"/>
      <c r="N64" s="7"/>
      <c r="O64" s="7"/>
    </row>
    <row r="65" spans="2:15">
      <c r="B65" s="7"/>
      <c r="C65" s="7"/>
      <c r="D65" s="7"/>
      <c r="E65" s="7"/>
      <c r="F65" s="7"/>
      <c r="G65" s="7"/>
      <c r="H65" s="7"/>
      <c r="I65" s="7"/>
      <c r="J65" s="7"/>
      <c r="K65" s="7"/>
      <c r="L65" s="7"/>
      <c r="M65" s="7"/>
      <c r="N65" s="7"/>
      <c r="O65" s="7"/>
    </row>
    <row r="66" spans="2:15">
      <c r="B66" s="7"/>
      <c r="C66" s="7"/>
      <c r="D66" s="7"/>
      <c r="E66" s="7"/>
      <c r="F66" s="7"/>
      <c r="G66" s="7"/>
      <c r="H66" s="7"/>
      <c r="I66" s="7"/>
      <c r="J66" s="7"/>
      <c r="K66" s="7"/>
      <c r="L66" s="7"/>
      <c r="M66" s="7"/>
      <c r="N66" s="7"/>
      <c r="O66" s="7"/>
    </row>
    <row r="67" spans="2:15">
      <c r="B67" s="7"/>
      <c r="C67" s="7"/>
      <c r="D67" s="7"/>
      <c r="E67" s="7"/>
      <c r="F67" s="7"/>
      <c r="G67" s="7"/>
      <c r="H67" s="7"/>
      <c r="I67" s="7"/>
      <c r="J67" s="7"/>
      <c r="K67" s="7"/>
      <c r="L67" s="7"/>
      <c r="M67" s="7"/>
      <c r="N67" s="7"/>
      <c r="O67" s="7"/>
    </row>
    <row r="68" spans="2:15">
      <c r="B68" s="7"/>
      <c r="C68" s="7"/>
      <c r="D68" s="7"/>
      <c r="E68" s="7"/>
      <c r="F68" s="7"/>
      <c r="G68" s="7"/>
      <c r="H68" s="7"/>
      <c r="I68" s="7"/>
      <c r="J68" s="7"/>
      <c r="K68" s="7"/>
      <c r="L68" s="7"/>
      <c r="M68" s="7"/>
      <c r="N68" s="7"/>
      <c r="O68" s="7"/>
    </row>
    <row r="69" spans="2:15">
      <c r="B69" s="7"/>
      <c r="C69" s="7"/>
      <c r="D69" s="7"/>
      <c r="E69" s="7"/>
      <c r="F69" s="7"/>
      <c r="G69" s="7"/>
      <c r="H69" s="7"/>
      <c r="I69" s="7"/>
      <c r="J69" s="7"/>
      <c r="K69" s="7"/>
      <c r="L69" s="7"/>
      <c r="M69" s="7"/>
      <c r="N69" s="7"/>
      <c r="O69" s="7"/>
    </row>
    <row r="70" spans="2:15">
      <c r="B70" s="7"/>
      <c r="C70" s="7"/>
      <c r="D70" s="7"/>
      <c r="E70" s="7"/>
      <c r="F70" s="7"/>
      <c r="G70" s="7"/>
      <c r="H70" s="7"/>
      <c r="I70" s="7"/>
      <c r="J70" s="7"/>
      <c r="K70" s="7"/>
      <c r="L70" s="7"/>
      <c r="M70" s="7"/>
      <c r="N70" s="7"/>
      <c r="O70" s="7"/>
    </row>
    <row r="71" spans="2:15">
      <c r="B71" s="7"/>
      <c r="C71" s="7"/>
      <c r="D71" s="7"/>
      <c r="E71" s="7"/>
      <c r="F71" s="7"/>
      <c r="G71" s="7"/>
      <c r="H71" s="7"/>
      <c r="I71" s="7"/>
      <c r="J71" s="7"/>
      <c r="K71" s="7"/>
      <c r="L71" s="7"/>
      <c r="M71" s="7"/>
      <c r="N71" s="7"/>
      <c r="O71" s="7"/>
    </row>
    <row r="72" spans="2:15">
      <c r="B72" s="7"/>
      <c r="C72" s="7"/>
      <c r="D72" s="7"/>
      <c r="E72" s="7"/>
      <c r="F72" s="7"/>
      <c r="G72" s="7"/>
      <c r="H72" s="7"/>
      <c r="I72" s="7"/>
      <c r="J72" s="7"/>
      <c r="K72" s="7"/>
      <c r="L72" s="7"/>
      <c r="M72" s="7"/>
      <c r="N72" s="7"/>
      <c r="O72" s="7"/>
    </row>
    <row r="73" spans="2:15">
      <c r="B73" s="7"/>
      <c r="C73" s="7"/>
      <c r="D73" s="7"/>
      <c r="E73" s="7"/>
      <c r="F73" s="7"/>
      <c r="G73" s="7"/>
      <c r="H73" s="7"/>
      <c r="I73" s="7"/>
      <c r="J73" s="7"/>
      <c r="K73" s="7"/>
      <c r="L73" s="7"/>
      <c r="M73" s="7"/>
      <c r="N73" s="7"/>
      <c r="O73" s="7"/>
    </row>
    <row r="74" spans="2:15">
      <c r="B74" s="7"/>
      <c r="C74" s="7"/>
      <c r="D74" s="7"/>
      <c r="E74" s="7"/>
      <c r="F74" s="7"/>
      <c r="G74" s="7"/>
      <c r="H74" s="7"/>
      <c r="I74" s="7"/>
      <c r="J74" s="7"/>
      <c r="K74" s="7"/>
      <c r="L74" s="7"/>
      <c r="M74" s="7"/>
      <c r="N74" s="7"/>
      <c r="O74" s="7"/>
    </row>
    <row r="75" spans="2:15">
      <c r="B75" s="7"/>
      <c r="C75" s="7"/>
      <c r="D75" s="7"/>
      <c r="E75" s="7"/>
      <c r="F75" s="7"/>
      <c r="G75" s="7"/>
      <c r="H75" s="7"/>
      <c r="I75" s="7"/>
      <c r="J75" s="7"/>
      <c r="K75" s="7"/>
      <c r="L75" s="7"/>
      <c r="M75" s="7"/>
      <c r="N75" s="7"/>
      <c r="O75" s="7"/>
    </row>
    <row r="76" spans="2:15">
      <c r="B76" s="7"/>
      <c r="C76" s="7"/>
      <c r="D76" s="7"/>
      <c r="E76" s="7"/>
      <c r="F76" s="7"/>
      <c r="G76" s="7"/>
      <c r="H76" s="7"/>
      <c r="I76" s="7"/>
      <c r="J76" s="7"/>
      <c r="K76" s="7"/>
      <c r="L76" s="7"/>
      <c r="M76" s="7"/>
      <c r="N76" s="7"/>
      <c r="O76" s="7"/>
    </row>
    <row r="77" spans="2:15">
      <c r="B77" s="7"/>
      <c r="C77" s="7"/>
      <c r="D77" s="7"/>
      <c r="E77" s="7"/>
      <c r="F77" s="7"/>
      <c r="G77" s="7"/>
      <c r="H77" s="7"/>
      <c r="I77" s="7"/>
      <c r="J77" s="7"/>
      <c r="K77" s="7"/>
      <c r="L77" s="7"/>
      <c r="M77" s="7"/>
      <c r="N77" s="7"/>
      <c r="O77" s="7"/>
    </row>
    <row r="78" spans="2:15">
      <c r="B78" s="7"/>
      <c r="C78" s="7"/>
      <c r="D78" s="7"/>
      <c r="E78" s="7"/>
      <c r="F78" s="7"/>
      <c r="G78" s="7"/>
      <c r="H78" s="7"/>
      <c r="I78" s="7"/>
      <c r="J78" s="7"/>
      <c r="K78" s="7"/>
      <c r="L78" s="7"/>
      <c r="M78" s="7"/>
      <c r="N78" s="7"/>
      <c r="O78" s="7"/>
    </row>
    <row r="79" spans="2:15">
      <c r="B79" s="7"/>
      <c r="C79" s="7"/>
      <c r="D79" s="7"/>
      <c r="E79" s="7"/>
      <c r="F79" s="7"/>
      <c r="G79" s="7"/>
      <c r="H79" s="7"/>
      <c r="I79" s="7"/>
      <c r="J79" s="7"/>
      <c r="K79" s="7"/>
      <c r="L79" s="7"/>
      <c r="M79" s="7"/>
      <c r="N79" s="7"/>
      <c r="O79" s="7"/>
    </row>
    <row r="80" spans="2:15">
      <c r="B80" s="7"/>
      <c r="C80" s="7"/>
      <c r="D80" s="7"/>
      <c r="E80" s="7"/>
      <c r="F80" s="7"/>
      <c r="G80" s="7"/>
      <c r="H80" s="7"/>
      <c r="I80" s="7"/>
      <c r="J80" s="7"/>
      <c r="K80" s="7"/>
      <c r="L80" s="7"/>
      <c r="M80" s="7"/>
      <c r="N80" s="7"/>
      <c r="O80" s="7"/>
    </row>
    <row r="81" spans="2:15">
      <c r="B81" s="7"/>
      <c r="C81" s="7"/>
      <c r="D81" s="7"/>
      <c r="E81" s="7"/>
      <c r="F81" s="7"/>
      <c r="G81" s="7"/>
      <c r="H81" s="7"/>
      <c r="I81" s="7"/>
      <c r="J81" s="7"/>
      <c r="K81" s="7"/>
      <c r="L81" s="7"/>
      <c r="M81" s="7"/>
      <c r="N81" s="7"/>
      <c r="O81" s="7"/>
    </row>
    <row r="82" spans="2:15">
      <c r="B82" s="7"/>
      <c r="C82" s="7"/>
      <c r="D82" s="7"/>
      <c r="E82" s="7"/>
      <c r="F82" s="7"/>
      <c r="G82" s="7"/>
      <c r="H82" s="7"/>
      <c r="I82" s="7"/>
      <c r="J82" s="7"/>
      <c r="K82" s="7"/>
      <c r="L82" s="7"/>
      <c r="M82" s="7"/>
      <c r="N82" s="7"/>
      <c r="O82" s="7"/>
    </row>
    <row r="86" spans="2:15" ht="21">
      <c r="B86" s="10" t="s">
        <v>1402</v>
      </c>
      <c r="D86" s="9" t="s">
        <v>117</v>
      </c>
    </row>
    <row r="89" spans="2:15">
      <c r="B89" s="7"/>
      <c r="C89" s="7"/>
      <c r="D89" s="7"/>
      <c r="E89" s="7"/>
      <c r="F89" s="7"/>
      <c r="G89" s="7"/>
      <c r="H89" s="7"/>
      <c r="I89" s="7"/>
      <c r="J89" s="7"/>
      <c r="K89" s="7"/>
      <c r="L89" s="7"/>
      <c r="M89" s="7"/>
      <c r="N89" s="7"/>
      <c r="O89" s="7"/>
    </row>
    <row r="90" spans="2:15">
      <c r="B90" s="7"/>
      <c r="C90" s="7"/>
      <c r="D90" s="7"/>
      <c r="E90" s="7"/>
      <c r="F90" s="7"/>
      <c r="G90" s="7"/>
      <c r="H90" s="7"/>
      <c r="I90" s="7"/>
      <c r="J90" s="7"/>
      <c r="K90" s="7"/>
      <c r="L90" s="7"/>
      <c r="M90" s="7"/>
      <c r="N90" s="7"/>
      <c r="O90" s="7"/>
    </row>
    <row r="91" spans="2:15">
      <c r="B91" s="7"/>
      <c r="C91" s="7"/>
      <c r="D91" s="7"/>
      <c r="E91" s="7"/>
      <c r="F91" s="7"/>
      <c r="G91" s="7"/>
      <c r="H91" s="7"/>
      <c r="I91" s="7"/>
      <c r="J91" s="7"/>
      <c r="K91" s="7"/>
      <c r="L91" s="7"/>
      <c r="M91" s="7"/>
      <c r="N91" s="7"/>
      <c r="O91" s="7"/>
    </row>
    <row r="92" spans="2:15">
      <c r="B92" s="7"/>
      <c r="C92" s="7"/>
      <c r="D92" s="7"/>
      <c r="E92" s="7"/>
      <c r="F92" s="7"/>
      <c r="G92" s="7"/>
      <c r="H92" s="7"/>
      <c r="I92" s="7"/>
      <c r="J92" s="7"/>
      <c r="K92" s="7"/>
      <c r="L92" s="7"/>
      <c r="M92" s="7"/>
      <c r="N92" s="7"/>
      <c r="O92" s="7"/>
    </row>
    <row r="93" spans="2:15">
      <c r="B93" s="7"/>
      <c r="C93" s="7"/>
      <c r="D93" s="7"/>
      <c r="E93" s="7"/>
      <c r="F93" s="7"/>
      <c r="G93" s="7"/>
      <c r="H93" s="7"/>
      <c r="I93" s="7"/>
      <c r="J93" s="7"/>
      <c r="K93" s="7"/>
      <c r="L93" s="7"/>
      <c r="M93" s="7"/>
      <c r="N93" s="7"/>
      <c r="O93" s="7"/>
    </row>
    <row r="94" spans="2:15">
      <c r="B94" s="7"/>
      <c r="C94" s="7"/>
      <c r="D94" s="7"/>
      <c r="E94" s="7"/>
      <c r="F94" s="7"/>
      <c r="G94" s="7"/>
      <c r="H94" s="7"/>
      <c r="I94" s="7"/>
      <c r="J94" s="7"/>
      <c r="K94" s="7"/>
      <c r="L94" s="7"/>
      <c r="M94" s="7"/>
      <c r="N94" s="7"/>
      <c r="O94" s="7"/>
    </row>
    <row r="95" spans="2:15">
      <c r="B95" s="7"/>
      <c r="C95" s="7"/>
      <c r="D95" s="7"/>
      <c r="E95" s="7"/>
      <c r="F95" s="7"/>
      <c r="G95" s="7"/>
      <c r="H95" s="7"/>
      <c r="I95" s="7"/>
      <c r="J95" s="7"/>
      <c r="K95" s="7"/>
      <c r="L95" s="7"/>
      <c r="M95" s="7"/>
      <c r="N95" s="7"/>
      <c r="O95" s="7"/>
    </row>
    <row r="96" spans="2:15">
      <c r="B96" s="7"/>
      <c r="C96" s="7"/>
      <c r="D96" s="7"/>
      <c r="E96" s="7"/>
      <c r="F96" s="7"/>
      <c r="G96" s="7"/>
      <c r="H96" s="7"/>
      <c r="I96" s="7"/>
      <c r="J96" s="7"/>
      <c r="K96" s="7"/>
      <c r="L96" s="7"/>
      <c r="M96" s="7"/>
      <c r="N96" s="7"/>
      <c r="O96" s="7"/>
    </row>
    <row r="97" spans="2:15">
      <c r="B97" s="7"/>
      <c r="C97" s="7"/>
      <c r="D97" s="7"/>
      <c r="E97" s="7"/>
      <c r="F97" s="7"/>
      <c r="G97" s="7"/>
      <c r="H97" s="7"/>
      <c r="I97" s="7"/>
      <c r="J97" s="7"/>
      <c r="K97" s="7"/>
      <c r="L97" s="7"/>
      <c r="M97" s="7"/>
      <c r="N97" s="7"/>
      <c r="O97" s="7"/>
    </row>
    <row r="98" spans="2:15">
      <c r="B98" s="7"/>
      <c r="C98" s="7"/>
      <c r="D98" s="7"/>
      <c r="E98" s="7"/>
      <c r="F98" s="7"/>
      <c r="G98" s="7"/>
      <c r="H98" s="7"/>
      <c r="I98" s="7"/>
      <c r="J98" s="7"/>
      <c r="K98" s="7"/>
      <c r="L98" s="7"/>
      <c r="M98" s="7"/>
      <c r="N98" s="7"/>
      <c r="O98" s="7"/>
    </row>
    <row r="99" spans="2:15">
      <c r="B99" s="7"/>
      <c r="C99" s="7"/>
      <c r="D99" s="7"/>
      <c r="E99" s="7"/>
      <c r="F99" s="7"/>
      <c r="G99" s="7"/>
      <c r="H99" s="7"/>
      <c r="I99" s="7"/>
      <c r="J99" s="7"/>
      <c r="K99" s="7"/>
      <c r="L99" s="7"/>
      <c r="M99" s="7"/>
      <c r="N99" s="7"/>
      <c r="O99" s="7"/>
    </row>
    <row r="100" spans="2:15">
      <c r="B100" s="7"/>
      <c r="C100" s="7"/>
      <c r="D100" s="7"/>
      <c r="E100" s="7"/>
      <c r="F100" s="7"/>
      <c r="G100" s="7"/>
      <c r="H100" s="7"/>
      <c r="I100" s="7"/>
      <c r="J100" s="7"/>
      <c r="K100" s="7"/>
      <c r="L100" s="7"/>
      <c r="M100" s="7"/>
      <c r="N100" s="7"/>
      <c r="O100" s="7"/>
    </row>
    <row r="101" spans="2:15">
      <c r="B101" s="7"/>
      <c r="C101" s="7"/>
      <c r="D101" s="7"/>
      <c r="E101" s="7"/>
      <c r="F101" s="7"/>
      <c r="G101" s="7"/>
      <c r="H101" s="7"/>
      <c r="I101" s="7"/>
      <c r="J101" s="7"/>
      <c r="K101" s="7"/>
      <c r="L101" s="7"/>
      <c r="M101" s="7"/>
      <c r="N101" s="7"/>
      <c r="O101" s="7"/>
    </row>
    <row r="102" spans="2:15">
      <c r="B102" s="7"/>
      <c r="C102" s="7"/>
      <c r="D102" s="7"/>
      <c r="E102" s="7"/>
      <c r="F102" s="7"/>
      <c r="G102" s="7"/>
      <c r="H102" s="7"/>
      <c r="I102" s="7"/>
      <c r="J102" s="7"/>
      <c r="K102" s="7"/>
      <c r="L102" s="7"/>
      <c r="M102" s="7"/>
      <c r="N102" s="7"/>
      <c r="O102" s="7"/>
    </row>
    <row r="103" spans="2:15">
      <c r="B103" s="7"/>
      <c r="C103" s="7"/>
      <c r="D103" s="7"/>
      <c r="E103" s="7"/>
      <c r="F103" s="7"/>
      <c r="G103" s="7"/>
      <c r="H103" s="7"/>
      <c r="I103" s="7"/>
      <c r="J103" s="7"/>
      <c r="K103" s="7"/>
      <c r="L103" s="7"/>
      <c r="M103" s="7"/>
      <c r="N103" s="7"/>
      <c r="O103" s="7"/>
    </row>
    <row r="104" spans="2:15">
      <c r="B104" s="7"/>
      <c r="C104" s="7"/>
      <c r="D104" s="7"/>
      <c r="E104" s="7"/>
      <c r="F104" s="7"/>
      <c r="G104" s="7"/>
      <c r="H104" s="7"/>
      <c r="I104" s="7"/>
      <c r="J104" s="7"/>
      <c r="K104" s="7"/>
      <c r="L104" s="7"/>
      <c r="M104" s="7"/>
      <c r="N104" s="7"/>
      <c r="O104" s="7"/>
    </row>
    <row r="105" spans="2:15">
      <c r="B105" s="7"/>
      <c r="C105" s="7"/>
      <c r="D105" s="7"/>
      <c r="E105" s="7"/>
      <c r="F105" s="7"/>
      <c r="G105" s="7"/>
      <c r="H105" s="7"/>
      <c r="I105" s="7"/>
      <c r="J105" s="7"/>
      <c r="K105" s="7"/>
      <c r="L105" s="7"/>
      <c r="M105" s="7"/>
      <c r="N105" s="7"/>
      <c r="O105" s="7"/>
    </row>
    <row r="106" spans="2:15">
      <c r="B106" s="7"/>
      <c r="C106" s="7"/>
      <c r="D106" s="7"/>
      <c r="E106" s="7"/>
      <c r="F106" s="7"/>
      <c r="G106" s="7"/>
      <c r="H106" s="7"/>
      <c r="I106" s="7"/>
      <c r="J106" s="7"/>
      <c r="K106" s="7"/>
      <c r="L106" s="7"/>
      <c r="M106" s="7"/>
      <c r="N106" s="7"/>
      <c r="O106" s="7"/>
    </row>
    <row r="107" spans="2:15">
      <c r="B107" s="7"/>
      <c r="C107" s="7"/>
      <c r="D107" s="7"/>
      <c r="E107" s="7"/>
      <c r="F107" s="7"/>
      <c r="G107" s="7"/>
      <c r="H107" s="7"/>
      <c r="I107" s="7"/>
      <c r="J107" s="7"/>
      <c r="K107" s="7"/>
      <c r="L107" s="7"/>
      <c r="M107" s="7"/>
      <c r="N107" s="7"/>
      <c r="O107" s="7"/>
    </row>
    <row r="108" spans="2:15">
      <c r="B108" s="7"/>
      <c r="C108" s="7"/>
      <c r="D108" s="7"/>
      <c r="E108" s="7"/>
      <c r="F108" s="7"/>
      <c r="G108" s="7"/>
      <c r="H108" s="7"/>
      <c r="I108" s="7"/>
      <c r="J108" s="7"/>
      <c r="K108" s="7"/>
      <c r="L108" s="7"/>
      <c r="M108" s="7"/>
      <c r="N108" s="7"/>
      <c r="O108" s="7"/>
    </row>
    <row r="109" spans="2:15">
      <c r="B109" s="7"/>
      <c r="C109" s="7"/>
      <c r="D109" s="7"/>
      <c r="E109" s="7"/>
      <c r="F109" s="7"/>
      <c r="G109" s="7"/>
      <c r="H109" s="7"/>
      <c r="I109" s="7"/>
      <c r="J109" s="7"/>
      <c r="K109" s="7"/>
      <c r="L109" s="7"/>
      <c r="M109" s="7"/>
      <c r="N109" s="7"/>
      <c r="O109" s="7"/>
    </row>
    <row r="110" spans="2:15">
      <c r="B110" s="7"/>
      <c r="C110" s="7"/>
      <c r="D110" s="7"/>
      <c r="E110" s="7"/>
      <c r="F110" s="7"/>
      <c r="G110" s="7"/>
      <c r="H110" s="7"/>
      <c r="I110" s="7"/>
      <c r="J110" s="7"/>
      <c r="K110" s="7"/>
      <c r="L110" s="7"/>
      <c r="M110" s="7"/>
      <c r="N110" s="7"/>
      <c r="O110" s="7"/>
    </row>
    <row r="114" spans="2:15" ht="21">
      <c r="B114" s="10" t="s">
        <v>1403</v>
      </c>
      <c r="D114" s="9" t="s">
        <v>129</v>
      </c>
    </row>
    <row r="117" spans="2:15">
      <c r="B117" s="7"/>
      <c r="C117" s="7"/>
      <c r="D117" s="7"/>
      <c r="E117" s="7"/>
      <c r="F117" s="7"/>
      <c r="G117" s="7"/>
      <c r="H117" s="7"/>
      <c r="I117" s="7"/>
      <c r="J117" s="7"/>
      <c r="K117" s="7"/>
      <c r="L117" s="7"/>
      <c r="M117" s="7"/>
      <c r="N117" s="7"/>
      <c r="O117" s="7"/>
    </row>
    <row r="118" spans="2:15">
      <c r="B118" s="7"/>
      <c r="C118" s="7"/>
      <c r="D118" s="7"/>
      <c r="E118" s="7"/>
      <c r="F118" s="7"/>
      <c r="G118" s="7"/>
      <c r="H118" s="7"/>
      <c r="I118" s="7"/>
      <c r="J118" s="7"/>
      <c r="K118" s="7"/>
      <c r="L118" s="7"/>
      <c r="M118" s="7"/>
      <c r="N118" s="7"/>
      <c r="O118" s="7"/>
    </row>
    <row r="119" spans="2:15">
      <c r="B119" s="7"/>
      <c r="C119" s="7"/>
      <c r="D119" s="7"/>
      <c r="E119" s="7"/>
      <c r="F119" s="7"/>
      <c r="G119" s="7"/>
      <c r="H119" s="7"/>
      <c r="I119" s="7"/>
      <c r="J119" s="7"/>
      <c r="K119" s="7"/>
      <c r="L119" s="7"/>
      <c r="M119" s="7"/>
      <c r="N119" s="7"/>
      <c r="O119" s="7"/>
    </row>
    <row r="120" spans="2:15">
      <c r="B120" s="7"/>
      <c r="C120" s="7"/>
      <c r="D120" s="7"/>
      <c r="E120" s="7"/>
      <c r="F120" s="7"/>
      <c r="G120" s="7"/>
      <c r="H120" s="7"/>
      <c r="I120" s="7"/>
      <c r="J120" s="7"/>
      <c r="K120" s="7"/>
      <c r="L120" s="7"/>
      <c r="M120" s="7"/>
      <c r="N120" s="7"/>
      <c r="O120" s="7"/>
    </row>
    <row r="121" spans="2:15">
      <c r="B121" s="7"/>
      <c r="C121" s="7"/>
      <c r="D121" s="7"/>
      <c r="E121" s="7"/>
      <c r="F121" s="7"/>
      <c r="G121" s="7"/>
      <c r="H121" s="7"/>
      <c r="I121" s="7"/>
      <c r="J121" s="7"/>
      <c r="K121" s="7"/>
      <c r="L121" s="7"/>
      <c r="M121" s="7"/>
      <c r="N121" s="7"/>
      <c r="O121" s="7"/>
    </row>
    <row r="122" spans="2:15">
      <c r="B122" s="7"/>
      <c r="C122" s="7"/>
      <c r="D122" s="7"/>
      <c r="E122" s="7"/>
      <c r="F122" s="7"/>
      <c r="G122" s="7"/>
      <c r="H122" s="7"/>
      <c r="I122" s="7"/>
      <c r="J122" s="7"/>
      <c r="K122" s="7"/>
      <c r="L122" s="7"/>
      <c r="M122" s="7"/>
      <c r="N122" s="7"/>
      <c r="O122" s="7"/>
    </row>
    <row r="123" spans="2:15">
      <c r="B123" s="7"/>
      <c r="C123" s="7"/>
      <c r="D123" s="7"/>
      <c r="E123" s="7"/>
      <c r="F123" s="7"/>
      <c r="G123" s="7"/>
      <c r="H123" s="7"/>
      <c r="I123" s="7"/>
      <c r="J123" s="7"/>
      <c r="K123" s="7"/>
      <c r="L123" s="7"/>
      <c r="M123" s="7"/>
      <c r="N123" s="7"/>
      <c r="O123" s="7"/>
    </row>
    <row r="124" spans="2:15">
      <c r="B124" s="7"/>
      <c r="C124" s="7"/>
      <c r="D124" s="7"/>
      <c r="E124" s="7"/>
      <c r="F124" s="7"/>
      <c r="G124" s="7"/>
      <c r="H124" s="7"/>
      <c r="I124" s="7"/>
      <c r="J124" s="7"/>
      <c r="K124" s="7"/>
      <c r="L124" s="7"/>
      <c r="M124" s="7"/>
      <c r="N124" s="7"/>
      <c r="O124" s="7"/>
    </row>
    <row r="125" spans="2:15">
      <c r="B125" s="7"/>
      <c r="C125" s="7"/>
      <c r="D125" s="7"/>
      <c r="E125" s="7"/>
      <c r="F125" s="7"/>
      <c r="G125" s="7"/>
      <c r="H125" s="7"/>
      <c r="I125" s="7"/>
      <c r="J125" s="7"/>
      <c r="K125" s="7"/>
      <c r="L125" s="7"/>
      <c r="M125" s="7"/>
      <c r="N125" s="7"/>
      <c r="O125" s="7"/>
    </row>
    <row r="126" spans="2:15">
      <c r="B126" s="7"/>
      <c r="C126" s="7"/>
      <c r="D126" s="7"/>
      <c r="E126" s="7"/>
      <c r="F126" s="7"/>
      <c r="G126" s="7"/>
      <c r="H126" s="7"/>
      <c r="I126" s="7"/>
      <c r="J126" s="7"/>
      <c r="K126" s="7"/>
      <c r="L126" s="7"/>
      <c r="M126" s="7"/>
      <c r="N126" s="7"/>
      <c r="O126" s="7"/>
    </row>
    <row r="127" spans="2:15">
      <c r="B127" s="7"/>
      <c r="C127" s="7"/>
      <c r="D127" s="7"/>
      <c r="E127" s="7"/>
      <c r="F127" s="7"/>
      <c r="G127" s="7"/>
      <c r="H127" s="7"/>
      <c r="I127" s="7"/>
      <c r="J127" s="7"/>
      <c r="K127" s="7"/>
      <c r="L127" s="7"/>
      <c r="M127" s="7"/>
      <c r="N127" s="7"/>
      <c r="O127" s="7"/>
    </row>
    <row r="128" spans="2:15">
      <c r="B128" s="7"/>
      <c r="C128" s="7"/>
      <c r="D128" s="7"/>
      <c r="E128" s="7"/>
      <c r="F128" s="7"/>
      <c r="G128" s="7"/>
      <c r="H128" s="7"/>
      <c r="I128" s="7"/>
      <c r="J128" s="7"/>
      <c r="K128" s="7"/>
      <c r="L128" s="7"/>
      <c r="M128" s="7"/>
      <c r="N128" s="7"/>
      <c r="O128" s="7"/>
    </row>
    <row r="129" spans="2:15">
      <c r="B129" s="7"/>
      <c r="C129" s="7"/>
      <c r="D129" s="7"/>
      <c r="E129" s="7"/>
      <c r="F129" s="7"/>
      <c r="G129" s="7"/>
      <c r="H129" s="7"/>
      <c r="I129" s="7"/>
      <c r="J129" s="7"/>
      <c r="K129" s="7"/>
      <c r="L129" s="7"/>
      <c r="M129" s="7"/>
      <c r="N129" s="7"/>
      <c r="O129" s="7"/>
    </row>
    <row r="130" spans="2:15">
      <c r="B130" s="7"/>
      <c r="C130" s="7"/>
      <c r="D130" s="7"/>
      <c r="E130" s="7"/>
      <c r="F130" s="7"/>
      <c r="G130" s="7"/>
      <c r="H130" s="7"/>
      <c r="I130" s="7"/>
      <c r="J130" s="7"/>
      <c r="K130" s="7"/>
      <c r="L130" s="7"/>
      <c r="M130" s="7"/>
      <c r="N130" s="7"/>
      <c r="O130" s="7"/>
    </row>
    <row r="131" spans="2:15">
      <c r="B131" s="7"/>
      <c r="C131" s="7"/>
      <c r="D131" s="7"/>
      <c r="E131" s="7"/>
      <c r="F131" s="7"/>
      <c r="G131" s="7"/>
      <c r="H131" s="7"/>
      <c r="I131" s="7"/>
      <c r="J131" s="7"/>
      <c r="K131" s="7"/>
      <c r="L131" s="7"/>
      <c r="M131" s="7"/>
      <c r="N131" s="7"/>
      <c r="O131" s="7"/>
    </row>
    <row r="132" spans="2:15">
      <c r="B132" s="7"/>
      <c r="C132" s="7"/>
      <c r="D132" s="7"/>
      <c r="E132" s="7"/>
      <c r="F132" s="7"/>
      <c r="G132" s="7"/>
      <c r="H132" s="7"/>
      <c r="I132" s="7"/>
      <c r="J132" s="7"/>
      <c r="K132" s="7"/>
      <c r="L132" s="7"/>
      <c r="M132" s="7"/>
      <c r="N132" s="7"/>
      <c r="O132" s="7"/>
    </row>
    <row r="133" spans="2:15">
      <c r="B133" s="7"/>
      <c r="C133" s="7"/>
      <c r="D133" s="7"/>
      <c r="E133" s="7"/>
      <c r="F133" s="7"/>
      <c r="G133" s="7"/>
      <c r="H133" s="7"/>
      <c r="I133" s="7"/>
      <c r="J133" s="7"/>
      <c r="K133" s="7"/>
      <c r="L133" s="7"/>
      <c r="M133" s="7"/>
      <c r="N133" s="7"/>
      <c r="O133" s="7"/>
    </row>
    <row r="134" spans="2:15">
      <c r="B134" s="7"/>
      <c r="C134" s="7"/>
      <c r="D134" s="7"/>
      <c r="E134" s="7"/>
      <c r="F134" s="7"/>
      <c r="G134" s="7"/>
      <c r="H134" s="7"/>
      <c r="I134" s="7"/>
      <c r="J134" s="7"/>
      <c r="K134" s="7"/>
      <c r="L134" s="7"/>
      <c r="M134" s="7"/>
      <c r="N134" s="7"/>
      <c r="O134" s="7"/>
    </row>
    <row r="135" spans="2:15">
      <c r="B135" s="7"/>
      <c r="C135" s="7"/>
      <c r="D135" s="7"/>
      <c r="E135" s="7"/>
      <c r="F135" s="7"/>
      <c r="G135" s="7"/>
      <c r="H135" s="7"/>
      <c r="I135" s="7"/>
      <c r="J135" s="7"/>
      <c r="K135" s="7"/>
      <c r="L135" s="7"/>
      <c r="M135" s="7"/>
      <c r="N135" s="7"/>
      <c r="O135" s="7"/>
    </row>
    <row r="136" spans="2:15">
      <c r="B136" s="7"/>
      <c r="C136" s="7"/>
      <c r="D136" s="7"/>
      <c r="E136" s="7"/>
      <c r="F136" s="7"/>
      <c r="G136" s="7"/>
      <c r="H136" s="7"/>
      <c r="I136" s="7"/>
      <c r="J136" s="7"/>
      <c r="K136" s="7"/>
      <c r="L136" s="7"/>
      <c r="M136" s="7"/>
      <c r="N136" s="7"/>
      <c r="O136" s="7"/>
    </row>
    <row r="137" spans="2:15">
      <c r="B137" s="7"/>
      <c r="C137" s="7"/>
      <c r="D137" s="7"/>
      <c r="E137" s="7"/>
      <c r="F137" s="7"/>
      <c r="G137" s="7"/>
      <c r="H137" s="7"/>
      <c r="I137" s="7"/>
      <c r="J137" s="7"/>
      <c r="K137" s="7"/>
      <c r="L137" s="7"/>
      <c r="M137" s="7"/>
      <c r="N137" s="7"/>
      <c r="O137" s="7"/>
    </row>
    <row r="138" spans="2:15">
      <c r="B138" s="7"/>
      <c r="C138" s="7"/>
      <c r="D138" s="7"/>
      <c r="E138" s="7"/>
      <c r="F138" s="7"/>
      <c r="G138" s="7"/>
      <c r="H138" s="7"/>
      <c r="I138" s="7"/>
      <c r="J138" s="7"/>
      <c r="K138" s="7"/>
      <c r="L138" s="7"/>
      <c r="M138" s="7"/>
      <c r="N138" s="7"/>
      <c r="O138" s="7"/>
    </row>
    <row r="141" spans="2:15" ht="13.5" customHeight="1"/>
    <row r="142" spans="2:15" ht="15" thickBot="1">
      <c r="B142" s="52"/>
      <c r="C142" s="52" t="s">
        <v>872</v>
      </c>
      <c r="D142" s="52" t="s">
        <v>877</v>
      </c>
      <c r="E142" s="52" t="s">
        <v>882</v>
      </c>
      <c r="F142" s="52" t="s">
        <v>887</v>
      </c>
      <c r="G142" s="52" t="s">
        <v>1404</v>
      </c>
    </row>
    <row r="143" spans="2:15" ht="15" thickBot="1">
      <c r="B143" s="35" t="s">
        <v>162</v>
      </c>
      <c r="C143" s="37">
        <v>3188</v>
      </c>
      <c r="D143" s="37">
        <v>2849</v>
      </c>
      <c r="E143" s="37">
        <v>2650</v>
      </c>
      <c r="F143" s="37">
        <v>2618</v>
      </c>
      <c r="G143" s="37">
        <v>2800</v>
      </c>
    </row>
    <row r="144" spans="2:15" ht="15" thickBot="1">
      <c r="B144" s="35" t="s">
        <v>313</v>
      </c>
      <c r="C144" s="84">
        <v>689.7</v>
      </c>
      <c r="D144" s="84">
        <v>721</v>
      </c>
      <c r="E144" s="84">
        <v>721</v>
      </c>
      <c r="F144" s="84">
        <v>721</v>
      </c>
      <c r="G144" s="84">
        <v>600</v>
      </c>
    </row>
    <row r="145" spans="2:7" ht="15" thickBot="1">
      <c r="B145" s="35" t="s">
        <v>153</v>
      </c>
      <c r="C145" s="37">
        <v>9006.1</v>
      </c>
      <c r="D145" s="37">
        <v>5297</v>
      </c>
      <c r="E145" s="37">
        <v>5228</v>
      </c>
      <c r="F145" s="37">
        <v>5211</v>
      </c>
      <c r="G145" s="37">
        <v>7100</v>
      </c>
    </row>
    <row r="146" spans="2:7" ht="15" thickBot="1">
      <c r="B146" s="35" t="s">
        <v>180</v>
      </c>
      <c r="C146" s="84">
        <v>9085.5</v>
      </c>
      <c r="D146" s="84">
        <v>5486</v>
      </c>
      <c r="E146" s="84">
        <v>5432</v>
      </c>
      <c r="F146" s="84">
        <v>5416</v>
      </c>
      <c r="G146" s="84">
        <v>8050</v>
      </c>
    </row>
    <row r="147" spans="2:7" ht="15" thickBot="1">
      <c r="B147" s="35" t="s">
        <v>147</v>
      </c>
      <c r="C147" s="37">
        <v>1944</v>
      </c>
      <c r="D147" s="37">
        <v>1805</v>
      </c>
      <c r="E147" s="37">
        <v>1804</v>
      </c>
      <c r="F147" s="37">
        <v>1795</v>
      </c>
      <c r="G147" s="37">
        <v>1800</v>
      </c>
    </row>
    <row r="148" spans="2:7" ht="15" thickBot="1">
      <c r="B148" s="35" t="s">
        <v>213</v>
      </c>
      <c r="C148" s="84">
        <v>2200.6</v>
      </c>
      <c r="D148" s="84">
        <v>1196</v>
      </c>
      <c r="E148" s="84">
        <v>1058</v>
      </c>
      <c r="F148" s="84">
        <v>1032</v>
      </c>
      <c r="G148" s="84">
        <v>2250</v>
      </c>
    </row>
    <row r="149" spans="2:7" ht="15" thickBot="1">
      <c r="B149" s="35" t="s">
        <v>199</v>
      </c>
      <c r="C149" s="37">
        <v>4590</v>
      </c>
      <c r="D149" s="37">
        <v>1609</v>
      </c>
      <c r="E149" s="37">
        <v>1504</v>
      </c>
      <c r="F149" s="37">
        <v>1467</v>
      </c>
      <c r="G149" s="37">
        <v>3750</v>
      </c>
    </row>
    <row r="150" spans="2:7" ht="15" thickBot="1">
      <c r="B150" s="35" t="s">
        <v>188</v>
      </c>
      <c r="C150" s="84">
        <v>1181.9000000000001</v>
      </c>
      <c r="D150" s="84">
        <v>800</v>
      </c>
      <c r="E150" s="84">
        <v>737</v>
      </c>
      <c r="F150" s="84">
        <v>716</v>
      </c>
      <c r="G150" s="84">
        <v>1150</v>
      </c>
    </row>
    <row r="151" spans="2:7" ht="15" thickBot="1">
      <c r="B151" s="35" t="s">
        <v>208</v>
      </c>
      <c r="C151" s="37">
        <v>1321.1</v>
      </c>
      <c r="D151" s="37">
        <v>917</v>
      </c>
      <c r="E151" s="37">
        <v>854</v>
      </c>
      <c r="F151" s="37">
        <v>774</v>
      </c>
      <c r="G151" s="37">
        <v>1175</v>
      </c>
    </row>
    <row r="152" spans="2:7" ht="15" thickBot="1">
      <c r="B152" s="35" t="s">
        <v>184</v>
      </c>
      <c r="C152" s="37">
        <v>2830.1</v>
      </c>
      <c r="D152" s="37">
        <v>1243</v>
      </c>
      <c r="E152" s="37">
        <v>1596</v>
      </c>
      <c r="F152" s="37">
        <v>1559</v>
      </c>
      <c r="G152" s="37">
        <v>2550</v>
      </c>
    </row>
    <row r="153" spans="2:7" ht="15" thickBot="1">
      <c r="B153" s="35" t="s">
        <v>233</v>
      </c>
      <c r="C153" s="84">
        <v>2016</v>
      </c>
      <c r="D153" s="84">
        <v>1976</v>
      </c>
      <c r="E153" s="84">
        <v>1996</v>
      </c>
      <c r="F153" s="84">
        <v>1996</v>
      </c>
      <c r="G153" s="84">
        <v>1800</v>
      </c>
    </row>
    <row r="154" spans="2:7" ht="15" thickBot="1">
      <c r="B154" s="35" t="s">
        <v>215</v>
      </c>
      <c r="C154" s="37">
        <v>2249.3000000000002</v>
      </c>
      <c r="D154" s="37">
        <v>2401</v>
      </c>
      <c r="E154" s="37">
        <v>2461</v>
      </c>
      <c r="F154" s="37">
        <v>2461</v>
      </c>
      <c r="G154" s="37">
        <v>2000</v>
      </c>
    </row>
    <row r="155" spans="2:7" ht="15" thickBot="1">
      <c r="B155" s="35" t="s">
        <v>471</v>
      </c>
      <c r="C155" s="84">
        <v>2750.4</v>
      </c>
      <c r="D155" s="84">
        <v>2703</v>
      </c>
      <c r="E155" s="84">
        <v>2755</v>
      </c>
      <c r="F155" s="84">
        <v>2755</v>
      </c>
      <c r="G155" s="84">
        <v>2000</v>
      </c>
    </row>
    <row r="156" spans="2:7" ht="15" thickBot="1">
      <c r="B156" s="35" t="s">
        <v>240</v>
      </c>
      <c r="C156" s="37">
        <v>501.7</v>
      </c>
      <c r="D156" s="37">
        <v>465</v>
      </c>
      <c r="E156" s="37">
        <v>451</v>
      </c>
      <c r="F156" s="37">
        <v>315</v>
      </c>
      <c r="G156" s="37">
        <v>850</v>
      </c>
    </row>
    <row r="157" spans="2:7" ht="15" thickBot="1">
      <c r="B157" s="35" t="s">
        <v>246</v>
      </c>
      <c r="C157" s="84">
        <v>794.9</v>
      </c>
      <c r="D157" s="84">
        <v>637</v>
      </c>
      <c r="E157" s="84">
        <v>606</v>
      </c>
      <c r="F157" s="84">
        <v>382</v>
      </c>
      <c r="G157" s="84">
        <v>1450</v>
      </c>
    </row>
    <row r="158" spans="2:7" ht="15" thickBot="1">
      <c r="B158" s="35" t="s">
        <v>488</v>
      </c>
      <c r="C158" s="37">
        <v>983.8</v>
      </c>
      <c r="D158" s="37">
        <v>772</v>
      </c>
      <c r="E158" s="37">
        <v>725</v>
      </c>
      <c r="F158" s="37">
        <v>414</v>
      </c>
      <c r="G158" s="37">
        <v>1330</v>
      </c>
    </row>
    <row r="159" spans="2:7" ht="15" thickBot="1">
      <c r="B159" s="35" t="s">
        <v>239</v>
      </c>
      <c r="C159" s="84">
        <v>1040.8</v>
      </c>
      <c r="D159" s="84">
        <v>748</v>
      </c>
      <c r="E159" s="84">
        <v>720</v>
      </c>
      <c r="F159" s="84">
        <v>423</v>
      </c>
      <c r="G159" s="84">
        <v>1400</v>
      </c>
    </row>
    <row r="160" spans="2:7" ht="15" thickBot="1">
      <c r="B160" s="35" t="s">
        <v>253</v>
      </c>
      <c r="C160" s="37">
        <v>3851</v>
      </c>
      <c r="D160" s="37">
        <v>2951</v>
      </c>
      <c r="E160" s="37">
        <v>2896</v>
      </c>
      <c r="F160" s="37">
        <v>2896</v>
      </c>
      <c r="G160" s="37">
        <v>3300</v>
      </c>
    </row>
    <row r="161" spans="2:25" ht="15" thickBot="1">
      <c r="B161" s="35" t="s">
        <v>267</v>
      </c>
      <c r="C161" s="84">
        <v>8433</v>
      </c>
      <c r="D161" s="84">
        <v>2608</v>
      </c>
      <c r="E161" s="84">
        <v>2948</v>
      </c>
      <c r="F161" s="84">
        <v>2956</v>
      </c>
      <c r="G161" s="84">
        <v>7150</v>
      </c>
    </row>
    <row r="162" spans="2:25" ht="15" thickBot="1">
      <c r="B162" s="35" t="s">
        <v>270</v>
      </c>
      <c r="C162" s="37">
        <v>4282.5</v>
      </c>
      <c r="D162" s="37">
        <v>2706</v>
      </c>
      <c r="E162" s="37">
        <v>3105</v>
      </c>
      <c r="F162" s="37">
        <v>3104</v>
      </c>
      <c r="G162" s="37">
        <v>4050</v>
      </c>
    </row>
    <row r="163" spans="2:25" ht="15" thickBot="1">
      <c r="B163" s="35" t="s">
        <v>277</v>
      </c>
      <c r="C163" s="37">
        <v>1036</v>
      </c>
      <c r="D163" s="37">
        <v>1941</v>
      </c>
      <c r="E163" s="37">
        <v>2003</v>
      </c>
      <c r="F163" s="37">
        <v>2002</v>
      </c>
      <c r="G163" s="37">
        <v>1036</v>
      </c>
    </row>
    <row r="164" spans="2:25" ht="15" thickBot="1">
      <c r="B164" s="35" t="s">
        <v>265</v>
      </c>
      <c r="C164" s="84">
        <v>5173</v>
      </c>
      <c r="D164" s="84">
        <v>2699</v>
      </c>
      <c r="E164" s="84">
        <v>3041</v>
      </c>
      <c r="F164" s="84">
        <v>3065</v>
      </c>
      <c r="G164" s="84">
        <v>4500</v>
      </c>
    </row>
    <row r="168" spans="2:25">
      <c r="B168" s="34" t="s">
        <v>903</v>
      </c>
      <c r="C168" s="34"/>
      <c r="D168" s="34"/>
      <c r="E168" s="34"/>
      <c r="F168" s="34"/>
      <c r="G168" s="34"/>
      <c r="H168" s="34"/>
      <c r="I168" s="34"/>
      <c r="J168" s="34"/>
      <c r="K168" s="34"/>
      <c r="L168" s="34"/>
      <c r="M168" s="34"/>
      <c r="N168" s="34"/>
      <c r="O168" s="34"/>
      <c r="P168" s="47"/>
      <c r="Q168" s="47"/>
      <c r="R168" s="47"/>
      <c r="S168" s="47"/>
      <c r="T168" s="47"/>
      <c r="U168" s="39"/>
      <c r="V168" s="39"/>
      <c r="W168" s="39"/>
      <c r="X168" s="39"/>
      <c r="Y168" s="39"/>
    </row>
  </sheetData>
  <pageMargins left="0.7" right="0.7" top="0.75" bottom="0.75" header="0.3" footer="0.3"/>
  <pageSetup paperSize="9" orientation="portrait" verticalDpi="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3BFBFE-FC9B-40FE-BA96-0E133FBBC66C}">
  <sheetPr>
    <tabColor theme="3" tint="0.89999084444715716"/>
  </sheetPr>
  <dimension ref="B2:Q180"/>
  <sheetViews>
    <sheetView topLeftCell="A156" zoomScale="54" zoomScaleNormal="85" workbookViewId="0">
      <selection activeCell="K179" sqref="K179"/>
    </sheetView>
  </sheetViews>
  <sheetFormatPr defaultColWidth="9" defaultRowHeight="14.45"/>
  <cols>
    <col min="1" max="1" width="9" style="5"/>
    <col min="2" max="2" width="16.375" style="5" customWidth="1"/>
    <col min="3" max="10" width="9" style="5"/>
    <col min="11" max="11" width="9" style="5" customWidth="1"/>
    <col min="12" max="13" width="9" style="5"/>
    <col min="14" max="14" width="9" style="5" customWidth="1"/>
    <col min="15" max="16384" width="9" style="5"/>
  </cols>
  <sheetData>
    <row r="2" spans="2:17" ht="21">
      <c r="B2" s="10" t="s">
        <v>1405</v>
      </c>
      <c r="D2" s="9" t="s">
        <v>1406</v>
      </c>
    </row>
    <row r="5" spans="2:17">
      <c r="B5" s="7"/>
      <c r="C5" s="7"/>
      <c r="D5" s="7"/>
      <c r="E5" s="7"/>
      <c r="F5" s="7"/>
      <c r="G5" s="7"/>
      <c r="H5" s="7"/>
      <c r="I5" s="7"/>
      <c r="J5" s="7"/>
      <c r="K5" s="7"/>
      <c r="L5" s="7"/>
      <c r="M5" s="7"/>
      <c r="N5" s="7"/>
      <c r="O5" s="7"/>
      <c r="P5" s="7"/>
      <c r="Q5" s="7"/>
    </row>
    <row r="6" spans="2:17">
      <c r="B6" s="7"/>
      <c r="C6" s="7"/>
      <c r="D6" s="7"/>
      <c r="E6" s="7"/>
      <c r="F6" s="7"/>
      <c r="G6" s="7"/>
      <c r="H6" s="7"/>
      <c r="I6" s="7"/>
      <c r="J6" s="7"/>
      <c r="K6" s="7"/>
      <c r="L6" s="7"/>
      <c r="M6" s="7"/>
      <c r="N6" s="7"/>
      <c r="O6" s="7"/>
      <c r="P6" s="7"/>
      <c r="Q6" s="7"/>
    </row>
    <row r="7" spans="2:17">
      <c r="B7" s="7"/>
      <c r="C7" s="7"/>
      <c r="D7" s="7"/>
      <c r="E7" s="7"/>
      <c r="F7" s="7"/>
      <c r="G7" s="7"/>
      <c r="H7" s="7"/>
      <c r="I7" s="7"/>
      <c r="J7" s="7"/>
      <c r="K7" s="7"/>
      <c r="L7" s="7"/>
      <c r="M7" s="7"/>
      <c r="N7" s="7"/>
      <c r="O7" s="7"/>
      <c r="P7" s="7"/>
      <c r="Q7" s="7"/>
    </row>
    <row r="8" spans="2:17">
      <c r="B8" s="7"/>
      <c r="C8" s="7"/>
      <c r="D8" s="7"/>
      <c r="E8" s="7"/>
      <c r="F8" s="7"/>
      <c r="G8" s="7"/>
      <c r="H8" s="7"/>
      <c r="I8" s="7"/>
      <c r="J8" s="7"/>
      <c r="K8" s="7"/>
      <c r="L8" s="7"/>
      <c r="M8" s="7"/>
      <c r="N8" s="7"/>
      <c r="O8" s="7"/>
      <c r="P8" s="7"/>
      <c r="Q8" s="7"/>
    </row>
    <row r="9" spans="2:17">
      <c r="B9" s="7"/>
      <c r="C9" s="7"/>
      <c r="D9" s="7"/>
      <c r="E9" s="7"/>
      <c r="F9" s="7"/>
      <c r="G9" s="7"/>
      <c r="H9" s="7"/>
      <c r="I9" s="7"/>
      <c r="J9" s="7"/>
      <c r="K9" s="7"/>
      <c r="L9" s="7"/>
      <c r="M9" s="7"/>
      <c r="N9" s="7"/>
      <c r="O9" s="7"/>
      <c r="P9" s="7"/>
      <c r="Q9" s="7"/>
    </row>
    <row r="10" spans="2:17">
      <c r="B10" s="7"/>
      <c r="C10" s="7"/>
      <c r="D10" s="7"/>
      <c r="E10" s="7"/>
      <c r="F10" s="7"/>
      <c r="G10" s="7"/>
      <c r="H10" s="7"/>
      <c r="I10" s="7"/>
      <c r="J10" s="7"/>
      <c r="K10" s="7"/>
      <c r="L10" s="7"/>
      <c r="M10" s="7"/>
      <c r="N10" s="7"/>
      <c r="O10" s="7"/>
      <c r="P10" s="7"/>
      <c r="Q10" s="7"/>
    </row>
    <row r="11" spans="2:17">
      <c r="B11" s="7"/>
      <c r="C11" s="7"/>
      <c r="D11" s="7"/>
      <c r="E11" s="7"/>
      <c r="F11" s="7"/>
      <c r="G11" s="7"/>
      <c r="H11" s="7"/>
      <c r="I11" s="7"/>
      <c r="J11" s="7"/>
      <c r="K11" s="7"/>
      <c r="L11" s="7"/>
      <c r="M11" s="7"/>
      <c r="N11" s="7"/>
      <c r="O11" s="7"/>
      <c r="P11" s="7"/>
      <c r="Q11" s="7"/>
    </row>
    <row r="12" spans="2:17">
      <c r="B12" s="7"/>
      <c r="C12" s="7"/>
      <c r="D12" s="7"/>
      <c r="E12" s="7"/>
      <c r="F12" s="7"/>
      <c r="G12" s="7"/>
      <c r="H12" s="7"/>
      <c r="I12" s="7"/>
      <c r="J12" s="7"/>
      <c r="K12" s="7"/>
      <c r="L12" s="7"/>
      <c r="M12" s="7"/>
      <c r="N12" s="7"/>
      <c r="O12" s="7"/>
      <c r="P12" s="7"/>
      <c r="Q12" s="7"/>
    </row>
    <row r="13" spans="2:17">
      <c r="B13" s="7"/>
      <c r="C13" s="7"/>
      <c r="D13" s="7"/>
      <c r="E13" s="7"/>
      <c r="F13" s="7"/>
      <c r="G13" s="7"/>
      <c r="H13" s="7"/>
      <c r="I13" s="7"/>
      <c r="J13" s="7"/>
      <c r="K13" s="7"/>
      <c r="L13" s="7"/>
      <c r="M13" s="7"/>
      <c r="N13" s="7"/>
      <c r="O13" s="7"/>
      <c r="P13" s="7"/>
      <c r="Q13" s="7"/>
    </row>
    <row r="14" spans="2:17">
      <c r="B14" s="7"/>
      <c r="C14" s="7"/>
      <c r="D14" s="7"/>
      <c r="E14" s="7"/>
      <c r="F14" s="7"/>
      <c r="G14" s="7"/>
      <c r="H14" s="7"/>
      <c r="I14" s="7"/>
      <c r="J14" s="7"/>
      <c r="K14" s="7"/>
      <c r="L14" s="7"/>
      <c r="M14" s="7"/>
      <c r="N14" s="7"/>
      <c r="O14" s="7"/>
      <c r="P14" s="7"/>
      <c r="Q14" s="7"/>
    </row>
    <row r="15" spans="2:17">
      <c r="B15" s="7"/>
      <c r="C15" s="7"/>
      <c r="D15" s="7"/>
      <c r="E15" s="7"/>
      <c r="F15" s="7"/>
      <c r="G15" s="7"/>
      <c r="H15" s="7"/>
      <c r="I15" s="7"/>
      <c r="J15" s="7"/>
      <c r="K15" s="7"/>
      <c r="L15" s="7"/>
      <c r="M15" s="7"/>
      <c r="N15" s="7"/>
      <c r="O15" s="7"/>
      <c r="P15" s="7"/>
      <c r="Q15" s="7"/>
    </row>
    <row r="16" spans="2:17">
      <c r="B16" s="7"/>
      <c r="C16" s="7"/>
      <c r="D16" s="7"/>
      <c r="E16" s="7"/>
      <c r="F16" s="7"/>
      <c r="G16" s="7"/>
      <c r="H16" s="7"/>
      <c r="I16" s="7"/>
      <c r="J16" s="7"/>
      <c r="K16" s="7"/>
      <c r="L16" s="7"/>
      <c r="M16" s="7"/>
      <c r="N16" s="7"/>
      <c r="O16" s="7"/>
      <c r="P16" s="7"/>
      <c r="Q16" s="7"/>
    </row>
    <row r="17" spans="2:17">
      <c r="B17" s="7"/>
      <c r="C17" s="7"/>
      <c r="D17" s="7"/>
      <c r="E17" s="7"/>
      <c r="F17" s="7"/>
      <c r="G17" s="7"/>
      <c r="H17" s="7"/>
      <c r="I17" s="7"/>
      <c r="J17" s="7"/>
      <c r="K17" s="7"/>
      <c r="L17" s="7"/>
      <c r="M17" s="7"/>
      <c r="N17" s="7"/>
      <c r="O17" s="7"/>
      <c r="P17" s="7"/>
      <c r="Q17" s="7"/>
    </row>
    <row r="18" spans="2:17">
      <c r="B18" s="7"/>
      <c r="C18" s="7"/>
      <c r="D18" s="7"/>
      <c r="E18" s="7"/>
      <c r="F18" s="7"/>
      <c r="G18" s="7"/>
      <c r="H18" s="7"/>
      <c r="I18" s="7"/>
      <c r="J18" s="7"/>
      <c r="K18" s="7"/>
      <c r="L18" s="7"/>
      <c r="M18" s="7"/>
      <c r="N18" s="7"/>
      <c r="O18" s="7"/>
      <c r="P18" s="7"/>
      <c r="Q18" s="7"/>
    </row>
    <row r="19" spans="2:17">
      <c r="B19" s="7"/>
      <c r="C19" s="7"/>
      <c r="D19" s="7"/>
      <c r="E19" s="7"/>
      <c r="F19" s="7"/>
      <c r="G19" s="7"/>
      <c r="H19" s="7"/>
      <c r="I19" s="7"/>
      <c r="J19" s="7"/>
      <c r="K19" s="7"/>
      <c r="L19" s="7"/>
      <c r="M19" s="7"/>
      <c r="N19" s="7"/>
      <c r="O19" s="7"/>
      <c r="P19" s="7"/>
      <c r="Q19" s="7"/>
    </row>
    <row r="20" spans="2:17">
      <c r="B20" s="7"/>
      <c r="C20" s="7"/>
      <c r="D20" s="7"/>
      <c r="E20" s="7"/>
      <c r="F20" s="7"/>
      <c r="G20" s="7"/>
      <c r="H20" s="7"/>
      <c r="I20" s="7"/>
      <c r="J20" s="7"/>
      <c r="K20" s="7"/>
      <c r="L20" s="7"/>
      <c r="M20" s="7"/>
      <c r="N20" s="7"/>
      <c r="O20" s="7"/>
      <c r="P20" s="7"/>
      <c r="Q20" s="7"/>
    </row>
    <row r="21" spans="2:17">
      <c r="B21" s="7"/>
      <c r="C21" s="7"/>
      <c r="D21" s="7"/>
      <c r="E21" s="7"/>
      <c r="F21" s="7"/>
      <c r="G21" s="7"/>
      <c r="H21" s="7"/>
      <c r="I21" s="7"/>
      <c r="J21" s="7"/>
      <c r="K21" s="7"/>
      <c r="L21" s="7"/>
      <c r="M21" s="7"/>
      <c r="N21" s="7"/>
      <c r="O21" s="7"/>
      <c r="P21" s="7"/>
      <c r="Q21" s="7"/>
    </row>
    <row r="22" spans="2:17">
      <c r="B22" s="7"/>
      <c r="C22" s="7"/>
      <c r="D22" s="7"/>
      <c r="E22" s="7"/>
      <c r="F22" s="7"/>
      <c r="G22" s="7"/>
      <c r="H22" s="7"/>
      <c r="I22" s="7"/>
      <c r="J22" s="7"/>
      <c r="K22" s="7"/>
      <c r="L22" s="7"/>
      <c r="M22" s="7"/>
      <c r="N22" s="7"/>
      <c r="O22" s="7"/>
      <c r="P22" s="7"/>
      <c r="Q22" s="7"/>
    </row>
    <row r="23" spans="2:17">
      <c r="B23" s="7"/>
      <c r="C23" s="7"/>
      <c r="D23" s="7"/>
      <c r="E23" s="7"/>
      <c r="F23" s="7"/>
      <c r="G23" s="7"/>
      <c r="H23" s="7"/>
      <c r="I23" s="7"/>
      <c r="J23" s="7"/>
      <c r="K23" s="7"/>
      <c r="L23" s="7"/>
      <c r="M23" s="7"/>
      <c r="N23" s="7"/>
      <c r="O23" s="7"/>
      <c r="P23" s="7"/>
      <c r="Q23" s="7"/>
    </row>
    <row r="24" spans="2:17">
      <c r="B24" s="7"/>
      <c r="C24" s="7"/>
      <c r="D24" s="7"/>
      <c r="E24" s="7"/>
      <c r="F24" s="7"/>
      <c r="G24" s="7"/>
      <c r="H24" s="7"/>
      <c r="I24" s="7"/>
      <c r="J24" s="7"/>
      <c r="K24" s="7"/>
      <c r="L24" s="7"/>
      <c r="M24" s="7"/>
      <c r="N24" s="7"/>
      <c r="O24" s="7"/>
      <c r="P24" s="7"/>
      <c r="Q24" s="7"/>
    </row>
    <row r="25" spans="2:17">
      <c r="B25" s="7"/>
      <c r="C25" s="7"/>
      <c r="D25" s="7"/>
      <c r="E25" s="7"/>
      <c r="F25" s="7"/>
      <c r="G25" s="7"/>
      <c r="H25" s="7"/>
      <c r="I25" s="7"/>
      <c r="J25" s="7"/>
      <c r="K25" s="7"/>
      <c r="L25" s="7"/>
      <c r="M25" s="7"/>
      <c r="N25" s="7"/>
      <c r="O25" s="7"/>
      <c r="P25" s="7"/>
      <c r="Q25" s="7"/>
    </row>
    <row r="26" spans="2:17">
      <c r="B26" s="7"/>
      <c r="C26" s="7"/>
      <c r="D26" s="7"/>
      <c r="E26" s="7"/>
      <c r="F26" s="7"/>
      <c r="G26" s="7"/>
      <c r="H26" s="7"/>
      <c r="I26" s="7"/>
      <c r="J26" s="7"/>
      <c r="K26" s="7"/>
      <c r="L26" s="7"/>
      <c r="M26" s="7"/>
      <c r="N26" s="7"/>
      <c r="O26" s="7"/>
      <c r="P26" s="7"/>
      <c r="Q26" s="7"/>
    </row>
    <row r="27" spans="2:17">
      <c r="B27" s="7"/>
      <c r="C27" s="7"/>
      <c r="D27" s="7"/>
      <c r="E27" s="7"/>
      <c r="F27" s="7"/>
      <c r="G27" s="7"/>
      <c r="H27" s="7"/>
      <c r="I27" s="7"/>
      <c r="J27" s="7"/>
      <c r="K27" s="7"/>
      <c r="L27" s="7"/>
      <c r="M27" s="7"/>
      <c r="N27" s="7"/>
      <c r="O27" s="7"/>
      <c r="P27" s="7"/>
      <c r="Q27" s="7"/>
    </row>
    <row r="28" spans="2:17">
      <c r="B28" s="7"/>
      <c r="C28" s="7"/>
      <c r="D28" s="7"/>
      <c r="E28" s="7"/>
      <c r="F28" s="7"/>
      <c r="G28" s="7"/>
      <c r="H28" s="7"/>
      <c r="I28" s="7"/>
      <c r="J28" s="7"/>
      <c r="K28" s="7"/>
      <c r="L28" s="7"/>
      <c r="M28" s="7"/>
      <c r="N28" s="7"/>
      <c r="O28" s="7"/>
      <c r="P28" s="7"/>
      <c r="Q28" s="7"/>
    </row>
    <row r="29" spans="2:17">
      <c r="B29" s="7"/>
      <c r="C29" s="7"/>
      <c r="D29" s="7"/>
      <c r="E29" s="7"/>
      <c r="F29" s="7"/>
      <c r="G29" s="7"/>
      <c r="H29" s="7"/>
      <c r="I29" s="7"/>
      <c r="J29" s="7"/>
      <c r="K29" s="7"/>
      <c r="L29" s="7"/>
      <c r="M29" s="7"/>
      <c r="N29" s="7"/>
      <c r="O29" s="7"/>
      <c r="P29" s="7"/>
      <c r="Q29" s="7"/>
    </row>
    <row r="30" spans="2:17">
      <c r="B30" s="7"/>
      <c r="C30" s="7"/>
      <c r="D30" s="7"/>
      <c r="E30" s="7"/>
      <c r="F30" s="7"/>
      <c r="G30" s="7"/>
      <c r="H30" s="7"/>
      <c r="I30" s="7"/>
      <c r="J30" s="7"/>
      <c r="K30" s="7"/>
      <c r="L30" s="7"/>
      <c r="M30" s="7"/>
      <c r="N30" s="7"/>
      <c r="O30" s="7"/>
      <c r="P30" s="7"/>
      <c r="Q30" s="7"/>
    </row>
    <row r="31" spans="2:17">
      <c r="B31" s="7"/>
      <c r="C31" s="7"/>
      <c r="D31" s="7"/>
      <c r="E31" s="7"/>
      <c r="F31" s="7"/>
      <c r="G31" s="7"/>
      <c r="H31" s="7"/>
      <c r="I31" s="7"/>
      <c r="J31" s="7"/>
      <c r="K31" s="7"/>
      <c r="L31" s="7"/>
      <c r="M31" s="7"/>
      <c r="N31" s="7"/>
      <c r="O31" s="7"/>
      <c r="P31" s="7"/>
      <c r="Q31" s="7"/>
    </row>
    <row r="32" spans="2:17">
      <c r="B32" s="7"/>
      <c r="C32" s="7"/>
      <c r="D32" s="7"/>
      <c r="E32" s="7"/>
      <c r="F32" s="7"/>
      <c r="G32" s="7"/>
      <c r="H32" s="7"/>
      <c r="I32" s="7"/>
      <c r="J32" s="7"/>
      <c r="K32" s="7"/>
      <c r="L32" s="7"/>
      <c r="M32" s="7"/>
      <c r="N32" s="7"/>
      <c r="O32" s="7"/>
      <c r="P32" s="7"/>
      <c r="Q32" s="7"/>
    </row>
    <row r="33" spans="2:17">
      <c r="B33" s="7"/>
      <c r="C33" s="7"/>
      <c r="D33" s="7"/>
      <c r="E33" s="7"/>
      <c r="F33" s="7"/>
      <c r="G33" s="7"/>
      <c r="H33" s="7"/>
      <c r="I33" s="7"/>
      <c r="J33" s="7"/>
      <c r="K33" s="7"/>
      <c r="L33" s="7"/>
      <c r="M33" s="7"/>
      <c r="N33" s="7"/>
      <c r="O33" s="7"/>
      <c r="P33" s="7"/>
      <c r="Q33" s="7"/>
    </row>
    <row r="34" spans="2:17">
      <c r="B34" s="7"/>
      <c r="C34" s="7"/>
      <c r="D34" s="7"/>
      <c r="E34" s="7"/>
      <c r="F34" s="7"/>
      <c r="G34" s="7"/>
      <c r="H34" s="7"/>
      <c r="I34" s="7"/>
      <c r="J34" s="7"/>
      <c r="K34" s="7"/>
      <c r="L34" s="7"/>
      <c r="M34" s="7"/>
      <c r="N34" s="7"/>
      <c r="O34" s="7"/>
      <c r="P34" s="7"/>
      <c r="Q34" s="7"/>
    </row>
    <row r="35" spans="2:17">
      <c r="B35" s="7"/>
      <c r="C35" s="7"/>
      <c r="D35" s="7"/>
      <c r="E35" s="7"/>
      <c r="F35" s="7"/>
      <c r="G35" s="7"/>
      <c r="H35" s="7"/>
      <c r="I35" s="7"/>
      <c r="J35" s="7"/>
      <c r="K35" s="7"/>
      <c r="L35" s="7"/>
      <c r="M35" s="7"/>
      <c r="N35" s="7"/>
      <c r="O35" s="7"/>
      <c r="P35" s="7"/>
      <c r="Q35" s="7"/>
    </row>
    <row r="36" spans="2:17">
      <c r="B36" s="7"/>
      <c r="C36" s="7"/>
      <c r="D36" s="7"/>
      <c r="E36" s="7"/>
      <c r="F36" s="7"/>
      <c r="G36" s="7"/>
      <c r="H36" s="7"/>
      <c r="I36" s="7"/>
      <c r="J36" s="7"/>
      <c r="K36" s="7"/>
      <c r="L36" s="7"/>
      <c r="M36" s="7"/>
      <c r="N36" s="7"/>
      <c r="O36" s="7"/>
      <c r="P36" s="7"/>
      <c r="Q36" s="7"/>
    </row>
    <row r="37" spans="2:17">
      <c r="B37" s="7"/>
      <c r="C37" s="7"/>
      <c r="D37" s="7"/>
      <c r="E37" s="7"/>
      <c r="F37" s="7"/>
      <c r="G37" s="7"/>
      <c r="H37" s="7"/>
      <c r="I37" s="7"/>
      <c r="J37" s="7"/>
      <c r="K37" s="7"/>
      <c r="L37" s="7"/>
      <c r="M37" s="7"/>
      <c r="N37" s="7"/>
      <c r="O37" s="7"/>
      <c r="P37" s="7"/>
      <c r="Q37" s="7"/>
    </row>
    <row r="38" spans="2:17">
      <c r="B38" s="7"/>
      <c r="C38" s="7"/>
      <c r="D38" s="7"/>
      <c r="E38" s="7"/>
      <c r="F38" s="7"/>
      <c r="G38" s="7"/>
      <c r="H38" s="7"/>
      <c r="I38" s="7"/>
      <c r="J38" s="7"/>
      <c r="K38" s="7"/>
      <c r="L38" s="7"/>
      <c r="M38" s="7"/>
      <c r="N38" s="7"/>
      <c r="O38" s="7"/>
      <c r="P38" s="7"/>
      <c r="Q38" s="7"/>
    </row>
    <row r="39" spans="2:17">
      <c r="B39" s="7"/>
      <c r="C39" s="7"/>
      <c r="D39" s="7"/>
      <c r="E39" s="7"/>
      <c r="F39" s="7"/>
      <c r="G39" s="7"/>
      <c r="H39" s="7"/>
      <c r="I39" s="7"/>
      <c r="J39" s="7"/>
      <c r="K39" s="7"/>
      <c r="L39" s="7"/>
      <c r="M39" s="7"/>
      <c r="N39" s="7"/>
      <c r="O39" s="7"/>
      <c r="P39" s="7"/>
      <c r="Q39" s="7"/>
    </row>
    <row r="40" spans="2:17">
      <c r="B40" s="7"/>
      <c r="C40" s="7"/>
      <c r="D40" s="7"/>
      <c r="E40" s="7"/>
      <c r="F40" s="7"/>
      <c r="G40" s="7"/>
      <c r="H40" s="7"/>
      <c r="I40" s="7"/>
      <c r="J40" s="7"/>
      <c r="K40" s="7"/>
      <c r="L40" s="7"/>
      <c r="M40" s="7"/>
      <c r="N40" s="7"/>
      <c r="O40" s="7"/>
      <c r="P40" s="7"/>
      <c r="Q40" s="7"/>
    </row>
    <row r="41" spans="2:17">
      <c r="B41" s="7"/>
      <c r="C41" s="7"/>
      <c r="D41" s="7"/>
      <c r="E41" s="7"/>
      <c r="F41" s="7"/>
      <c r="G41" s="7"/>
      <c r="H41" s="7"/>
      <c r="I41" s="7"/>
      <c r="J41" s="7"/>
      <c r="K41" s="7"/>
      <c r="L41" s="7"/>
      <c r="M41" s="7"/>
      <c r="N41" s="7"/>
      <c r="O41" s="7"/>
      <c r="P41" s="7"/>
      <c r="Q41" s="7"/>
    </row>
    <row r="42" spans="2:17">
      <c r="B42" s="7"/>
      <c r="C42" s="7"/>
      <c r="D42" s="7"/>
      <c r="E42" s="7"/>
      <c r="F42" s="7"/>
      <c r="G42" s="7"/>
      <c r="H42" s="7"/>
      <c r="I42" s="7"/>
      <c r="J42" s="7"/>
      <c r="K42" s="7"/>
      <c r="L42" s="7"/>
      <c r="M42" s="7"/>
      <c r="N42" s="7"/>
      <c r="O42" s="7"/>
      <c r="P42" s="7"/>
      <c r="Q42" s="7"/>
    </row>
    <row r="43" spans="2:17">
      <c r="B43" s="7"/>
      <c r="C43" s="7"/>
      <c r="D43" s="7"/>
      <c r="E43" s="7"/>
      <c r="F43" s="7"/>
      <c r="G43" s="7"/>
      <c r="H43" s="7"/>
      <c r="I43" s="7"/>
      <c r="J43" s="7"/>
      <c r="K43" s="7"/>
      <c r="L43" s="7"/>
      <c r="M43" s="7"/>
      <c r="N43" s="7"/>
      <c r="O43" s="7"/>
      <c r="P43" s="7"/>
      <c r="Q43" s="7"/>
    </row>
    <row r="46" spans="2:17" ht="21">
      <c r="B46" s="10" t="s">
        <v>1407</v>
      </c>
      <c r="D46" s="9" t="s">
        <v>1408</v>
      </c>
    </row>
    <row r="49" spans="2:17">
      <c r="B49" s="7"/>
      <c r="C49" s="7"/>
      <c r="D49" s="7"/>
      <c r="E49" s="7"/>
      <c r="F49" s="7"/>
      <c r="G49" s="7"/>
      <c r="H49" s="7"/>
      <c r="I49" s="7"/>
      <c r="J49" s="7"/>
      <c r="K49" s="7"/>
      <c r="L49" s="7"/>
      <c r="M49" s="7"/>
      <c r="N49" s="7"/>
      <c r="O49" s="7"/>
      <c r="P49" s="7"/>
      <c r="Q49" s="7"/>
    </row>
    <row r="50" spans="2:17">
      <c r="B50" s="7"/>
      <c r="C50" s="7"/>
      <c r="D50" s="7"/>
      <c r="E50" s="7"/>
      <c r="F50" s="7"/>
      <c r="G50" s="7"/>
      <c r="H50" s="7"/>
      <c r="I50" s="7"/>
      <c r="J50" s="7"/>
      <c r="K50" s="7"/>
      <c r="L50" s="7"/>
      <c r="M50" s="7"/>
      <c r="N50" s="7"/>
      <c r="O50" s="7"/>
      <c r="P50" s="7"/>
      <c r="Q50" s="7"/>
    </row>
    <row r="51" spans="2:17">
      <c r="B51" s="7"/>
      <c r="C51" s="7"/>
      <c r="D51" s="7"/>
      <c r="E51" s="7"/>
      <c r="F51" s="7"/>
      <c r="G51" s="7"/>
      <c r="H51" s="7"/>
      <c r="I51" s="7"/>
      <c r="J51" s="7"/>
      <c r="K51" s="7"/>
      <c r="L51" s="7"/>
      <c r="M51" s="7"/>
      <c r="N51" s="7"/>
      <c r="O51" s="7"/>
      <c r="P51" s="7"/>
      <c r="Q51" s="7"/>
    </row>
    <row r="52" spans="2:17">
      <c r="B52" s="7"/>
      <c r="C52" s="7"/>
      <c r="D52" s="7"/>
      <c r="E52" s="7"/>
      <c r="F52" s="7"/>
      <c r="G52" s="7"/>
      <c r="H52" s="7"/>
      <c r="I52" s="7"/>
      <c r="J52" s="7"/>
      <c r="K52" s="7"/>
      <c r="L52" s="7"/>
      <c r="M52" s="7"/>
      <c r="N52" s="7"/>
      <c r="O52" s="7"/>
      <c r="P52" s="7"/>
      <c r="Q52" s="7"/>
    </row>
    <row r="53" spans="2:17">
      <c r="B53" s="7"/>
      <c r="C53" s="7"/>
      <c r="D53" s="7"/>
      <c r="E53" s="7"/>
      <c r="F53" s="7"/>
      <c r="G53" s="7"/>
      <c r="H53" s="7"/>
      <c r="I53" s="7"/>
      <c r="J53" s="7"/>
      <c r="K53" s="7"/>
      <c r="L53" s="7"/>
      <c r="M53" s="7"/>
      <c r="N53" s="7"/>
      <c r="O53" s="7"/>
      <c r="P53" s="7"/>
      <c r="Q53" s="7"/>
    </row>
    <row r="54" spans="2:17">
      <c r="B54" s="7"/>
      <c r="C54" s="7"/>
      <c r="D54" s="7"/>
      <c r="E54" s="7"/>
      <c r="F54" s="7"/>
      <c r="G54" s="7"/>
      <c r="H54" s="7"/>
      <c r="I54" s="7"/>
      <c r="J54" s="7"/>
      <c r="K54" s="7"/>
      <c r="L54" s="7"/>
      <c r="M54" s="7"/>
      <c r="N54" s="7"/>
      <c r="O54" s="7"/>
      <c r="P54" s="7"/>
      <c r="Q54" s="7"/>
    </row>
    <row r="55" spans="2:17">
      <c r="B55" s="7"/>
      <c r="C55" s="7"/>
      <c r="D55" s="7"/>
      <c r="E55" s="7"/>
      <c r="F55" s="7"/>
      <c r="G55" s="7"/>
      <c r="H55" s="7"/>
      <c r="I55" s="7"/>
      <c r="J55" s="7"/>
      <c r="K55" s="7"/>
      <c r="L55" s="7"/>
      <c r="M55" s="7"/>
      <c r="N55" s="7"/>
      <c r="O55" s="7"/>
      <c r="P55" s="7"/>
      <c r="Q55" s="7"/>
    </row>
    <row r="56" spans="2:17">
      <c r="B56" s="7"/>
      <c r="C56" s="7"/>
      <c r="D56" s="7"/>
      <c r="E56" s="7"/>
      <c r="F56" s="7"/>
      <c r="G56" s="7"/>
      <c r="H56" s="7"/>
      <c r="I56" s="7"/>
      <c r="J56" s="7"/>
      <c r="K56" s="7"/>
      <c r="L56" s="7"/>
      <c r="M56" s="7"/>
      <c r="N56" s="7"/>
      <c r="O56" s="7"/>
      <c r="P56" s="7"/>
      <c r="Q56" s="7"/>
    </row>
    <row r="57" spans="2:17">
      <c r="B57" s="7"/>
      <c r="C57" s="7"/>
      <c r="D57" s="7"/>
      <c r="E57" s="7"/>
      <c r="F57" s="7"/>
      <c r="G57" s="7"/>
      <c r="H57" s="7"/>
      <c r="I57" s="7"/>
      <c r="J57" s="7"/>
      <c r="K57" s="7"/>
      <c r="L57" s="7"/>
      <c r="M57" s="7"/>
      <c r="N57" s="7"/>
      <c r="O57" s="7"/>
      <c r="P57" s="7"/>
      <c r="Q57" s="7"/>
    </row>
    <row r="58" spans="2:17">
      <c r="B58" s="7"/>
      <c r="C58" s="7"/>
      <c r="D58" s="7"/>
      <c r="E58" s="7"/>
      <c r="F58" s="7"/>
      <c r="G58" s="7"/>
      <c r="H58" s="7"/>
      <c r="I58" s="7"/>
      <c r="J58" s="7"/>
      <c r="K58" s="7"/>
      <c r="L58" s="7"/>
      <c r="M58" s="7"/>
      <c r="N58" s="7"/>
      <c r="O58" s="7"/>
      <c r="P58" s="7"/>
      <c r="Q58" s="7"/>
    </row>
    <row r="59" spans="2:17">
      <c r="B59" s="7"/>
      <c r="C59" s="7"/>
      <c r="D59" s="7"/>
      <c r="E59" s="7"/>
      <c r="F59" s="7"/>
      <c r="G59" s="7"/>
      <c r="H59" s="7"/>
      <c r="I59" s="7"/>
      <c r="J59" s="7"/>
      <c r="K59" s="7"/>
      <c r="L59" s="7"/>
      <c r="M59" s="7"/>
      <c r="N59" s="7"/>
      <c r="O59" s="7"/>
      <c r="P59" s="7"/>
      <c r="Q59" s="7"/>
    </row>
    <row r="60" spans="2:17">
      <c r="B60" s="7"/>
      <c r="C60" s="7"/>
      <c r="D60" s="7"/>
      <c r="E60" s="7"/>
      <c r="F60" s="7"/>
      <c r="G60" s="7"/>
      <c r="H60" s="7"/>
      <c r="I60" s="7"/>
      <c r="J60" s="7"/>
      <c r="K60" s="7"/>
      <c r="L60" s="7"/>
      <c r="M60" s="7"/>
      <c r="N60" s="7"/>
      <c r="O60" s="7"/>
      <c r="P60" s="7"/>
      <c r="Q60" s="7"/>
    </row>
    <row r="61" spans="2:17">
      <c r="B61" s="7"/>
      <c r="C61" s="7"/>
      <c r="D61" s="7"/>
      <c r="E61" s="7"/>
      <c r="F61" s="7"/>
      <c r="G61" s="7"/>
      <c r="H61" s="7"/>
      <c r="I61" s="7"/>
      <c r="J61" s="7"/>
      <c r="K61" s="7"/>
      <c r="L61" s="7"/>
      <c r="M61" s="7"/>
      <c r="N61" s="7"/>
      <c r="O61" s="7"/>
      <c r="P61" s="7"/>
      <c r="Q61" s="7"/>
    </row>
    <row r="62" spans="2:17">
      <c r="B62" s="7"/>
      <c r="C62" s="7"/>
      <c r="D62" s="7"/>
      <c r="E62" s="7"/>
      <c r="F62" s="7"/>
      <c r="G62" s="7"/>
      <c r="H62" s="7"/>
      <c r="I62" s="7"/>
      <c r="J62" s="7"/>
      <c r="K62" s="7"/>
      <c r="L62" s="7"/>
      <c r="M62" s="7"/>
      <c r="N62" s="7"/>
      <c r="O62" s="7"/>
      <c r="P62" s="7"/>
      <c r="Q62" s="7"/>
    </row>
    <row r="63" spans="2:17">
      <c r="B63" s="7"/>
      <c r="C63" s="7"/>
      <c r="D63" s="7"/>
      <c r="E63" s="7"/>
      <c r="F63" s="7"/>
      <c r="G63" s="7"/>
      <c r="H63" s="7"/>
      <c r="I63" s="7"/>
      <c r="J63" s="7"/>
      <c r="K63" s="7"/>
      <c r="L63" s="7"/>
      <c r="M63" s="7"/>
      <c r="N63" s="7"/>
      <c r="O63" s="7"/>
      <c r="P63" s="7"/>
      <c r="Q63" s="7"/>
    </row>
    <row r="64" spans="2:17">
      <c r="B64" s="7"/>
      <c r="C64" s="7"/>
      <c r="D64" s="7"/>
      <c r="E64" s="7"/>
      <c r="F64" s="7"/>
      <c r="G64" s="7"/>
      <c r="H64" s="7"/>
      <c r="I64" s="7"/>
      <c r="J64" s="7"/>
      <c r="K64" s="7"/>
      <c r="L64" s="7"/>
      <c r="M64" s="7"/>
      <c r="N64" s="7"/>
      <c r="O64" s="7"/>
      <c r="P64" s="7"/>
      <c r="Q64" s="7"/>
    </row>
    <row r="65" spans="2:17">
      <c r="B65" s="7"/>
      <c r="C65" s="7"/>
      <c r="D65" s="7"/>
      <c r="E65" s="7"/>
      <c r="F65" s="7"/>
      <c r="G65" s="7"/>
      <c r="H65" s="7"/>
      <c r="I65" s="7"/>
      <c r="J65" s="7"/>
      <c r="K65" s="7"/>
      <c r="L65" s="7"/>
      <c r="M65" s="7"/>
      <c r="N65" s="7"/>
      <c r="O65" s="7"/>
      <c r="P65" s="7"/>
      <c r="Q65" s="7"/>
    </row>
    <row r="66" spans="2:17">
      <c r="B66" s="7"/>
      <c r="C66" s="7"/>
      <c r="D66" s="7"/>
      <c r="E66" s="7"/>
      <c r="F66" s="7"/>
      <c r="G66" s="7"/>
      <c r="H66" s="7"/>
      <c r="I66" s="7"/>
      <c r="J66" s="7"/>
      <c r="K66" s="7"/>
      <c r="L66" s="7"/>
      <c r="M66" s="7"/>
      <c r="N66" s="7"/>
      <c r="O66" s="7"/>
      <c r="P66" s="7"/>
      <c r="Q66" s="7"/>
    </row>
    <row r="67" spans="2:17">
      <c r="B67" s="7"/>
      <c r="C67" s="7"/>
      <c r="D67" s="7"/>
      <c r="E67" s="7"/>
      <c r="F67" s="7"/>
      <c r="G67" s="7"/>
      <c r="H67" s="7"/>
      <c r="I67" s="7"/>
      <c r="J67" s="7"/>
      <c r="K67" s="7"/>
      <c r="L67" s="7"/>
      <c r="M67" s="7"/>
      <c r="N67" s="7"/>
      <c r="O67" s="7"/>
      <c r="P67" s="7"/>
      <c r="Q67" s="7"/>
    </row>
    <row r="68" spans="2:17">
      <c r="B68" s="7"/>
      <c r="C68" s="7"/>
      <c r="D68" s="7"/>
      <c r="E68" s="7"/>
      <c r="F68" s="7"/>
      <c r="G68" s="7"/>
      <c r="H68" s="7"/>
      <c r="I68" s="7"/>
      <c r="J68" s="7"/>
      <c r="K68" s="7"/>
      <c r="L68" s="7"/>
      <c r="M68" s="7"/>
      <c r="N68" s="7"/>
      <c r="O68" s="7"/>
      <c r="P68" s="7"/>
      <c r="Q68" s="7"/>
    </row>
    <row r="69" spans="2:17">
      <c r="B69" s="7"/>
      <c r="C69" s="7"/>
      <c r="D69" s="7"/>
      <c r="E69" s="7"/>
      <c r="F69" s="7"/>
      <c r="G69" s="7"/>
      <c r="H69" s="7"/>
      <c r="I69" s="7"/>
      <c r="J69" s="7"/>
      <c r="K69" s="7"/>
      <c r="L69" s="7"/>
      <c r="M69" s="7"/>
      <c r="N69" s="7"/>
      <c r="O69" s="7"/>
      <c r="P69" s="7"/>
      <c r="Q69" s="7"/>
    </row>
    <row r="70" spans="2:17">
      <c r="B70" s="7"/>
      <c r="C70" s="7"/>
      <c r="D70" s="7"/>
      <c r="E70" s="7"/>
      <c r="F70" s="7"/>
      <c r="G70" s="7"/>
      <c r="H70" s="7"/>
      <c r="I70" s="7"/>
      <c r="J70" s="7"/>
      <c r="K70" s="7"/>
      <c r="L70" s="7"/>
      <c r="M70" s="7"/>
      <c r="N70" s="7"/>
      <c r="O70" s="7"/>
      <c r="P70" s="7"/>
      <c r="Q70" s="7"/>
    </row>
    <row r="71" spans="2:17">
      <c r="B71" s="7"/>
      <c r="C71" s="7"/>
      <c r="D71" s="7"/>
      <c r="E71" s="7"/>
      <c r="F71" s="7"/>
      <c r="G71" s="7"/>
      <c r="H71" s="7"/>
      <c r="I71" s="7"/>
      <c r="J71" s="7"/>
      <c r="K71" s="7"/>
      <c r="L71" s="7"/>
      <c r="M71" s="7"/>
      <c r="N71" s="7"/>
      <c r="O71" s="7"/>
      <c r="P71" s="7"/>
      <c r="Q71" s="7"/>
    </row>
    <row r="72" spans="2:17">
      <c r="B72" s="7"/>
      <c r="C72" s="7"/>
      <c r="D72" s="7"/>
      <c r="E72" s="7"/>
      <c r="F72" s="7"/>
      <c r="G72" s="7"/>
      <c r="H72" s="7"/>
      <c r="I72" s="7"/>
      <c r="J72" s="7"/>
      <c r="K72" s="7"/>
      <c r="L72" s="7"/>
      <c r="M72" s="7"/>
      <c r="N72" s="7"/>
      <c r="O72" s="7"/>
      <c r="P72" s="7"/>
      <c r="Q72" s="7"/>
    </row>
    <row r="73" spans="2:17">
      <c r="B73" s="7"/>
      <c r="C73" s="7"/>
      <c r="D73" s="7"/>
      <c r="E73" s="7"/>
      <c r="F73" s="7"/>
      <c r="G73" s="7"/>
      <c r="H73" s="7"/>
      <c r="I73" s="7"/>
      <c r="J73" s="7"/>
      <c r="K73" s="7"/>
      <c r="L73" s="7"/>
      <c r="M73" s="7"/>
      <c r="N73" s="7"/>
      <c r="O73" s="7"/>
      <c r="P73" s="7"/>
      <c r="Q73" s="7"/>
    </row>
    <row r="74" spans="2:17">
      <c r="B74" s="7"/>
      <c r="C74" s="7"/>
      <c r="D74" s="7"/>
      <c r="E74" s="7"/>
      <c r="F74" s="7"/>
      <c r="G74" s="7"/>
      <c r="H74" s="7"/>
      <c r="I74" s="7"/>
      <c r="J74" s="7"/>
      <c r="K74" s="7"/>
      <c r="L74" s="7"/>
      <c r="M74" s="7"/>
      <c r="N74" s="7"/>
      <c r="O74" s="7"/>
      <c r="P74" s="7"/>
      <c r="Q74" s="7"/>
    </row>
    <row r="75" spans="2:17">
      <c r="B75" s="7"/>
      <c r="C75" s="7"/>
      <c r="D75" s="7"/>
      <c r="E75" s="7"/>
      <c r="F75" s="7"/>
      <c r="G75" s="7"/>
      <c r="H75" s="7"/>
      <c r="I75" s="7"/>
      <c r="J75" s="7"/>
      <c r="K75" s="7"/>
      <c r="L75" s="7"/>
      <c r="M75" s="7"/>
      <c r="N75" s="7"/>
      <c r="O75" s="7"/>
      <c r="P75" s="7"/>
      <c r="Q75" s="7"/>
    </row>
    <row r="76" spans="2:17">
      <c r="B76" s="7"/>
      <c r="C76" s="7"/>
      <c r="D76" s="7"/>
      <c r="E76" s="7"/>
      <c r="F76" s="7"/>
      <c r="G76" s="7"/>
      <c r="H76" s="7"/>
      <c r="I76" s="7"/>
      <c r="J76" s="7"/>
      <c r="K76" s="7"/>
      <c r="L76" s="7"/>
      <c r="M76" s="7"/>
      <c r="N76" s="7"/>
      <c r="O76" s="7"/>
      <c r="P76" s="7"/>
      <c r="Q76" s="7"/>
    </row>
    <row r="77" spans="2:17">
      <c r="B77" s="7"/>
      <c r="C77" s="7"/>
      <c r="D77" s="7"/>
      <c r="E77" s="7"/>
      <c r="F77" s="7"/>
      <c r="G77" s="7"/>
      <c r="H77" s="7"/>
      <c r="I77" s="7"/>
      <c r="J77" s="7"/>
      <c r="K77" s="7"/>
      <c r="L77" s="7"/>
      <c r="M77" s="7"/>
      <c r="N77" s="7"/>
      <c r="O77" s="7"/>
      <c r="P77" s="7"/>
      <c r="Q77" s="7"/>
    </row>
    <row r="78" spans="2:17">
      <c r="B78" s="7"/>
      <c r="C78" s="7"/>
      <c r="D78" s="7"/>
      <c r="E78" s="7"/>
      <c r="F78" s="7"/>
      <c r="G78" s="7"/>
      <c r="H78" s="7"/>
      <c r="I78" s="7"/>
      <c r="J78" s="7"/>
      <c r="K78" s="7"/>
      <c r="L78" s="7"/>
      <c r="M78" s="7"/>
      <c r="N78" s="7"/>
      <c r="O78" s="7"/>
      <c r="P78" s="7"/>
      <c r="Q78" s="7"/>
    </row>
    <row r="79" spans="2:17">
      <c r="B79" s="7"/>
      <c r="C79" s="7"/>
      <c r="D79" s="7"/>
      <c r="E79" s="7"/>
      <c r="F79" s="7"/>
      <c r="G79" s="7"/>
      <c r="H79" s="7"/>
      <c r="I79" s="7"/>
      <c r="J79" s="7"/>
      <c r="K79" s="7"/>
      <c r="L79" s="7"/>
      <c r="M79" s="7"/>
      <c r="N79" s="7"/>
      <c r="O79" s="7"/>
      <c r="P79" s="7"/>
      <c r="Q79" s="7"/>
    </row>
    <row r="80" spans="2:17">
      <c r="B80" s="7"/>
      <c r="C80" s="7"/>
      <c r="D80" s="7"/>
      <c r="E80" s="7"/>
      <c r="F80" s="7"/>
      <c r="G80" s="7"/>
      <c r="H80" s="7"/>
      <c r="I80" s="7"/>
      <c r="J80" s="7"/>
      <c r="K80" s="7"/>
      <c r="L80" s="7"/>
      <c r="M80" s="7"/>
      <c r="N80" s="7"/>
      <c r="O80" s="7"/>
      <c r="P80" s="7"/>
      <c r="Q80" s="7"/>
    </row>
    <row r="81" spans="2:17">
      <c r="B81" s="7"/>
      <c r="C81" s="7"/>
      <c r="D81" s="7"/>
      <c r="E81" s="7"/>
      <c r="F81" s="7"/>
      <c r="G81" s="7"/>
      <c r="H81" s="7"/>
      <c r="I81" s="7"/>
      <c r="J81" s="7"/>
      <c r="K81" s="7"/>
      <c r="L81" s="7"/>
      <c r="M81" s="7"/>
      <c r="N81" s="7"/>
      <c r="O81" s="7"/>
      <c r="P81" s="7"/>
      <c r="Q81" s="7"/>
    </row>
    <row r="82" spans="2:17">
      <c r="B82" s="7"/>
      <c r="C82" s="7"/>
      <c r="D82" s="7"/>
      <c r="E82" s="7"/>
      <c r="F82" s="7"/>
      <c r="G82" s="7"/>
      <c r="H82" s="7"/>
      <c r="I82" s="7"/>
      <c r="J82" s="7"/>
      <c r="K82" s="7"/>
      <c r="L82" s="7"/>
      <c r="M82" s="7"/>
      <c r="N82" s="7"/>
      <c r="O82" s="7"/>
      <c r="P82" s="7"/>
      <c r="Q82" s="7"/>
    </row>
    <row r="83" spans="2:17">
      <c r="B83" s="7"/>
      <c r="C83" s="7"/>
      <c r="D83" s="7"/>
      <c r="E83" s="7"/>
      <c r="F83" s="7"/>
      <c r="G83" s="7"/>
      <c r="H83" s="7"/>
      <c r="I83" s="7"/>
      <c r="J83" s="7"/>
      <c r="K83" s="7"/>
      <c r="L83" s="7"/>
      <c r="M83" s="7"/>
      <c r="N83" s="7"/>
      <c r="O83" s="7"/>
      <c r="P83" s="7"/>
      <c r="Q83" s="7"/>
    </row>
    <row r="84" spans="2:17">
      <c r="B84" s="7"/>
      <c r="C84" s="7"/>
      <c r="D84" s="7"/>
      <c r="E84" s="7"/>
      <c r="F84" s="7"/>
      <c r="G84" s="7"/>
      <c r="H84" s="7"/>
      <c r="I84" s="7"/>
      <c r="J84" s="7"/>
      <c r="K84" s="7"/>
      <c r="L84" s="7"/>
      <c r="M84" s="7"/>
      <c r="N84" s="7"/>
      <c r="O84" s="7"/>
      <c r="P84" s="7"/>
      <c r="Q84" s="7"/>
    </row>
    <row r="85" spans="2:17">
      <c r="B85" s="7"/>
      <c r="C85" s="7"/>
      <c r="D85" s="7"/>
      <c r="E85" s="7"/>
      <c r="F85" s="7"/>
      <c r="G85" s="7"/>
      <c r="H85" s="7"/>
      <c r="I85" s="7"/>
      <c r="J85" s="7"/>
      <c r="K85" s="7"/>
      <c r="L85" s="7"/>
      <c r="M85" s="7"/>
      <c r="N85" s="7"/>
      <c r="O85" s="7"/>
      <c r="P85" s="7"/>
      <c r="Q85" s="7"/>
    </row>
    <row r="86" spans="2:17">
      <c r="B86" s="7"/>
      <c r="C86" s="7"/>
      <c r="D86" s="7"/>
      <c r="E86" s="7"/>
      <c r="F86" s="7"/>
      <c r="G86" s="7"/>
      <c r="H86" s="7"/>
      <c r="I86" s="7"/>
      <c r="J86" s="7"/>
      <c r="K86" s="7"/>
      <c r="L86" s="7"/>
      <c r="M86" s="7"/>
      <c r="N86" s="7"/>
      <c r="O86" s="7"/>
      <c r="P86" s="7"/>
      <c r="Q86" s="7"/>
    </row>
    <row r="87" spans="2:17">
      <c r="B87" s="7"/>
      <c r="C87" s="7"/>
      <c r="D87" s="7"/>
      <c r="E87" s="7"/>
      <c r="F87" s="7"/>
      <c r="G87" s="7"/>
      <c r="H87" s="7"/>
      <c r="I87" s="7"/>
      <c r="J87" s="7"/>
      <c r="K87" s="7"/>
      <c r="L87" s="7"/>
      <c r="M87" s="7"/>
      <c r="N87" s="7"/>
      <c r="O87" s="7"/>
      <c r="P87" s="7"/>
      <c r="Q87" s="7"/>
    </row>
    <row r="91" spans="2:17" ht="21">
      <c r="B91" s="10" t="s">
        <v>1409</v>
      </c>
      <c r="D91" s="9" t="s">
        <v>1410</v>
      </c>
    </row>
    <row r="94" spans="2:17">
      <c r="B94" s="7"/>
      <c r="C94" s="7"/>
      <c r="D94" s="7"/>
      <c r="E94" s="7"/>
      <c r="F94" s="7"/>
      <c r="G94" s="7"/>
      <c r="H94" s="7"/>
      <c r="I94" s="7"/>
      <c r="J94" s="7"/>
      <c r="K94" s="7"/>
      <c r="L94" s="7"/>
      <c r="M94" s="7"/>
      <c r="N94" s="7"/>
      <c r="O94" s="7"/>
      <c r="P94" s="7"/>
      <c r="Q94" s="7"/>
    </row>
    <row r="95" spans="2:17">
      <c r="B95" s="7"/>
      <c r="C95" s="7"/>
      <c r="D95" s="7"/>
      <c r="E95" s="7"/>
      <c r="F95" s="7"/>
      <c r="G95" s="7"/>
      <c r="H95" s="7"/>
      <c r="I95" s="7"/>
      <c r="J95" s="7"/>
      <c r="K95" s="7"/>
      <c r="L95" s="7"/>
      <c r="M95" s="7"/>
      <c r="N95" s="7"/>
      <c r="O95" s="7"/>
      <c r="P95" s="7"/>
      <c r="Q95" s="7"/>
    </row>
    <row r="96" spans="2:17">
      <c r="B96" s="7"/>
      <c r="C96" s="7"/>
      <c r="D96" s="7"/>
      <c r="E96" s="7"/>
      <c r="F96" s="7"/>
      <c r="G96" s="7"/>
      <c r="H96" s="7"/>
      <c r="I96" s="7"/>
      <c r="J96" s="7"/>
      <c r="K96" s="7"/>
      <c r="L96" s="7"/>
      <c r="M96" s="7"/>
      <c r="N96" s="7"/>
      <c r="O96" s="7"/>
      <c r="P96" s="7"/>
      <c r="Q96" s="7"/>
    </row>
    <row r="97" spans="2:17">
      <c r="B97" s="7"/>
      <c r="C97" s="7"/>
      <c r="D97" s="7"/>
      <c r="E97" s="7"/>
      <c r="F97" s="7"/>
      <c r="G97" s="7"/>
      <c r="H97" s="7"/>
      <c r="I97" s="7"/>
      <c r="J97" s="7"/>
      <c r="K97" s="7"/>
      <c r="L97" s="7"/>
      <c r="M97" s="7"/>
      <c r="N97" s="7"/>
      <c r="O97" s="7"/>
      <c r="P97" s="7"/>
      <c r="Q97" s="7"/>
    </row>
    <row r="98" spans="2:17">
      <c r="B98" s="7"/>
      <c r="C98" s="7"/>
      <c r="D98" s="7"/>
      <c r="E98" s="7"/>
      <c r="F98" s="7"/>
      <c r="G98" s="7"/>
      <c r="H98" s="7"/>
      <c r="I98" s="7"/>
      <c r="J98" s="7"/>
      <c r="K98" s="7"/>
      <c r="L98" s="7"/>
      <c r="M98" s="7"/>
      <c r="N98" s="7"/>
      <c r="O98" s="7"/>
      <c r="P98" s="7"/>
      <c r="Q98" s="7"/>
    </row>
    <row r="99" spans="2:17">
      <c r="B99" s="7"/>
      <c r="C99" s="7"/>
      <c r="D99" s="7"/>
      <c r="E99" s="7"/>
      <c r="F99" s="7"/>
      <c r="G99" s="7"/>
      <c r="H99" s="7"/>
      <c r="I99" s="7"/>
      <c r="J99" s="7"/>
      <c r="K99" s="7"/>
      <c r="L99" s="7"/>
      <c r="M99" s="7"/>
      <c r="N99" s="7"/>
      <c r="O99" s="7"/>
      <c r="P99" s="7"/>
      <c r="Q99" s="7"/>
    </row>
    <row r="100" spans="2:17">
      <c r="B100" s="7"/>
      <c r="C100" s="7"/>
      <c r="D100" s="7"/>
      <c r="E100" s="7"/>
      <c r="F100" s="7"/>
      <c r="G100" s="7"/>
      <c r="H100" s="7"/>
      <c r="I100" s="7"/>
      <c r="J100" s="7"/>
      <c r="K100" s="7"/>
      <c r="L100" s="7"/>
      <c r="M100" s="7"/>
      <c r="N100" s="7"/>
      <c r="O100" s="7"/>
      <c r="P100" s="7"/>
      <c r="Q100" s="7"/>
    </row>
    <row r="101" spans="2:17">
      <c r="B101" s="7"/>
      <c r="C101" s="7"/>
      <c r="D101" s="7"/>
      <c r="E101" s="7"/>
      <c r="F101" s="7"/>
      <c r="G101" s="7"/>
      <c r="H101" s="7"/>
      <c r="I101" s="7"/>
      <c r="J101" s="7"/>
      <c r="K101" s="7"/>
      <c r="L101" s="7"/>
      <c r="M101" s="7"/>
      <c r="N101" s="7"/>
      <c r="O101" s="7"/>
      <c r="P101" s="7"/>
      <c r="Q101" s="7"/>
    </row>
    <row r="102" spans="2:17">
      <c r="B102" s="7"/>
      <c r="C102" s="7"/>
      <c r="D102" s="7"/>
      <c r="E102" s="7"/>
      <c r="F102" s="7"/>
      <c r="G102" s="7"/>
      <c r="H102" s="7"/>
      <c r="I102" s="7"/>
      <c r="J102" s="7"/>
      <c r="K102" s="7"/>
      <c r="L102" s="7"/>
      <c r="M102" s="7"/>
      <c r="N102" s="7"/>
      <c r="O102" s="7"/>
      <c r="P102" s="7"/>
      <c r="Q102" s="7"/>
    </row>
    <row r="103" spans="2:17">
      <c r="B103" s="7"/>
      <c r="C103" s="7"/>
      <c r="D103" s="7"/>
      <c r="E103" s="7"/>
      <c r="F103" s="7"/>
      <c r="G103" s="7"/>
      <c r="H103" s="7"/>
      <c r="I103" s="7"/>
      <c r="J103" s="7"/>
      <c r="K103" s="7"/>
      <c r="L103" s="7"/>
      <c r="M103" s="7"/>
      <c r="N103" s="7"/>
      <c r="O103" s="7"/>
      <c r="P103" s="7"/>
      <c r="Q103" s="7"/>
    </row>
    <row r="104" spans="2:17">
      <c r="B104" s="7"/>
      <c r="C104" s="7"/>
      <c r="D104" s="7"/>
      <c r="E104" s="7"/>
      <c r="F104" s="7"/>
      <c r="G104" s="7"/>
      <c r="H104" s="7"/>
      <c r="I104" s="7"/>
      <c r="J104" s="7"/>
      <c r="K104" s="7"/>
      <c r="L104" s="7"/>
      <c r="M104" s="7"/>
      <c r="N104" s="7"/>
      <c r="O104" s="7"/>
      <c r="P104" s="7"/>
      <c r="Q104" s="7"/>
    </row>
    <row r="105" spans="2:17">
      <c r="B105" s="7"/>
      <c r="C105" s="7"/>
      <c r="D105" s="7"/>
      <c r="E105" s="7"/>
      <c r="F105" s="7"/>
      <c r="G105" s="7"/>
      <c r="H105" s="7"/>
      <c r="I105" s="7"/>
      <c r="J105" s="7"/>
      <c r="K105" s="7"/>
      <c r="L105" s="7"/>
      <c r="M105" s="7"/>
      <c r="N105" s="7"/>
      <c r="O105" s="7"/>
      <c r="P105" s="7"/>
      <c r="Q105" s="7"/>
    </row>
    <row r="106" spans="2:17">
      <c r="B106" s="7"/>
      <c r="C106" s="7"/>
      <c r="D106" s="7"/>
      <c r="E106" s="7"/>
      <c r="F106" s="7"/>
      <c r="G106" s="7"/>
      <c r="H106" s="7"/>
      <c r="I106" s="7"/>
      <c r="J106" s="7"/>
      <c r="K106" s="7"/>
      <c r="L106" s="7"/>
      <c r="M106" s="7"/>
      <c r="N106" s="7"/>
      <c r="O106" s="7"/>
      <c r="P106" s="7"/>
      <c r="Q106" s="7"/>
    </row>
    <row r="107" spans="2:17">
      <c r="B107" s="7"/>
      <c r="C107" s="7"/>
      <c r="D107" s="7"/>
      <c r="E107" s="7"/>
      <c r="F107" s="7"/>
      <c r="G107" s="7"/>
      <c r="H107" s="7"/>
      <c r="I107" s="7"/>
      <c r="J107" s="7"/>
      <c r="K107" s="7"/>
      <c r="L107" s="7"/>
      <c r="M107" s="7"/>
      <c r="N107" s="7"/>
      <c r="O107" s="7"/>
      <c r="P107" s="7"/>
      <c r="Q107" s="7"/>
    </row>
    <row r="108" spans="2:17">
      <c r="B108" s="7"/>
      <c r="C108" s="7"/>
      <c r="D108" s="7"/>
      <c r="E108" s="7"/>
      <c r="F108" s="7"/>
      <c r="G108" s="7"/>
      <c r="H108" s="7"/>
      <c r="I108" s="7"/>
      <c r="J108" s="7"/>
      <c r="K108" s="7"/>
      <c r="L108" s="7"/>
      <c r="M108" s="7"/>
      <c r="N108" s="7"/>
      <c r="O108" s="7"/>
      <c r="P108" s="7"/>
      <c r="Q108" s="7"/>
    </row>
    <row r="109" spans="2:17">
      <c r="B109" s="7"/>
      <c r="C109" s="7"/>
      <c r="D109" s="7"/>
      <c r="E109" s="7"/>
      <c r="F109" s="7"/>
      <c r="G109" s="7"/>
      <c r="H109" s="7"/>
      <c r="I109" s="7"/>
      <c r="J109" s="7"/>
      <c r="K109" s="7"/>
      <c r="L109" s="7"/>
      <c r="M109" s="7"/>
      <c r="N109" s="7"/>
      <c r="O109" s="7"/>
      <c r="P109" s="7"/>
      <c r="Q109" s="7"/>
    </row>
    <row r="110" spans="2:17">
      <c r="B110" s="7"/>
      <c r="C110" s="7"/>
      <c r="D110" s="7"/>
      <c r="E110" s="7"/>
      <c r="F110" s="7"/>
      <c r="G110" s="7"/>
      <c r="H110" s="7"/>
      <c r="I110" s="7"/>
      <c r="J110" s="7"/>
      <c r="K110" s="7"/>
      <c r="L110" s="7"/>
      <c r="M110" s="7"/>
      <c r="N110" s="7"/>
      <c r="O110" s="7"/>
      <c r="P110" s="7"/>
      <c r="Q110" s="7"/>
    </row>
    <row r="111" spans="2:17">
      <c r="B111" s="7"/>
      <c r="C111" s="7"/>
      <c r="D111" s="7"/>
      <c r="E111" s="7"/>
      <c r="F111" s="7"/>
      <c r="G111" s="7"/>
      <c r="H111" s="7"/>
      <c r="I111" s="7"/>
      <c r="J111" s="7"/>
      <c r="K111" s="7"/>
      <c r="L111" s="7"/>
      <c r="M111" s="7"/>
      <c r="N111" s="7"/>
      <c r="O111" s="7"/>
      <c r="P111" s="7"/>
      <c r="Q111" s="7"/>
    </row>
    <row r="112" spans="2:17">
      <c r="B112" s="7"/>
      <c r="C112" s="7"/>
      <c r="D112" s="7"/>
      <c r="E112" s="7"/>
      <c r="F112" s="7"/>
      <c r="G112" s="7"/>
      <c r="H112" s="7"/>
      <c r="I112" s="7"/>
      <c r="J112" s="7"/>
      <c r="K112" s="7"/>
      <c r="L112" s="7"/>
      <c r="M112" s="7"/>
      <c r="N112" s="7"/>
      <c r="O112" s="7"/>
      <c r="P112" s="7"/>
      <c r="Q112" s="7"/>
    </row>
    <row r="113" spans="2:17">
      <c r="B113" s="7"/>
      <c r="C113" s="7"/>
      <c r="D113" s="7"/>
      <c r="E113" s="7"/>
      <c r="F113" s="7"/>
      <c r="G113" s="7"/>
      <c r="H113" s="7"/>
      <c r="I113" s="7"/>
      <c r="J113" s="7"/>
      <c r="K113" s="7"/>
      <c r="L113" s="7"/>
      <c r="M113" s="7"/>
      <c r="N113" s="7"/>
      <c r="O113" s="7"/>
      <c r="P113" s="7"/>
      <c r="Q113" s="7"/>
    </row>
    <row r="114" spans="2:17">
      <c r="B114" s="7"/>
      <c r="C114" s="7"/>
      <c r="D114" s="7"/>
      <c r="E114" s="7"/>
      <c r="F114" s="7"/>
      <c r="G114" s="7"/>
      <c r="H114" s="7"/>
      <c r="I114" s="7"/>
      <c r="J114" s="7"/>
      <c r="K114" s="7"/>
      <c r="L114" s="7"/>
      <c r="M114" s="7"/>
      <c r="N114" s="7"/>
      <c r="O114" s="7"/>
      <c r="P114" s="7"/>
      <c r="Q114" s="7"/>
    </row>
    <row r="115" spans="2:17">
      <c r="B115" s="7"/>
      <c r="C115" s="7"/>
      <c r="D115" s="7"/>
      <c r="E115" s="7"/>
      <c r="F115" s="7"/>
      <c r="G115" s="7"/>
      <c r="H115" s="7"/>
      <c r="I115" s="7"/>
      <c r="J115" s="7"/>
      <c r="K115" s="7"/>
      <c r="L115" s="7"/>
      <c r="M115" s="7"/>
      <c r="N115" s="7"/>
      <c r="O115" s="7"/>
      <c r="P115" s="7"/>
      <c r="Q115" s="7"/>
    </row>
    <row r="116" spans="2:17">
      <c r="B116" s="7"/>
      <c r="C116" s="7"/>
      <c r="D116" s="7"/>
      <c r="E116" s="7"/>
      <c r="F116" s="7"/>
      <c r="G116" s="7"/>
      <c r="H116" s="7"/>
      <c r="I116" s="7"/>
      <c r="J116" s="7"/>
      <c r="K116" s="7"/>
      <c r="L116" s="7"/>
      <c r="M116" s="7"/>
      <c r="N116" s="7"/>
      <c r="O116" s="7"/>
      <c r="P116" s="7"/>
      <c r="Q116" s="7"/>
    </row>
    <row r="117" spans="2:17">
      <c r="B117" s="7"/>
      <c r="C117" s="7"/>
      <c r="D117" s="7"/>
      <c r="E117" s="7"/>
      <c r="F117" s="7"/>
      <c r="G117" s="7"/>
      <c r="H117" s="7"/>
      <c r="I117" s="7"/>
      <c r="J117" s="7"/>
      <c r="K117" s="7"/>
      <c r="L117" s="7"/>
      <c r="M117" s="7"/>
      <c r="N117" s="7"/>
      <c r="O117" s="7"/>
      <c r="P117" s="7"/>
      <c r="Q117" s="7"/>
    </row>
    <row r="118" spans="2:17">
      <c r="B118" s="7"/>
      <c r="C118" s="7"/>
      <c r="D118" s="7"/>
      <c r="E118" s="7"/>
      <c r="F118" s="7"/>
      <c r="G118" s="7"/>
      <c r="H118" s="7"/>
      <c r="I118" s="7"/>
      <c r="J118" s="7"/>
      <c r="K118" s="7"/>
      <c r="L118" s="7"/>
      <c r="M118" s="7"/>
      <c r="N118" s="7"/>
      <c r="O118" s="7"/>
      <c r="P118" s="7"/>
      <c r="Q118" s="7"/>
    </row>
    <row r="119" spans="2:17">
      <c r="B119" s="7"/>
      <c r="C119" s="7"/>
      <c r="D119" s="7"/>
      <c r="E119" s="7"/>
      <c r="F119" s="7"/>
      <c r="G119" s="7"/>
      <c r="H119" s="7"/>
      <c r="I119" s="7"/>
      <c r="J119" s="7"/>
      <c r="K119" s="7"/>
      <c r="L119" s="7"/>
      <c r="M119" s="7"/>
      <c r="N119" s="7"/>
      <c r="O119" s="7"/>
      <c r="P119" s="7"/>
      <c r="Q119" s="7"/>
    </row>
    <row r="120" spans="2:17">
      <c r="B120" s="7"/>
      <c r="C120" s="7"/>
      <c r="D120" s="7"/>
      <c r="E120" s="7"/>
      <c r="F120" s="7"/>
      <c r="G120" s="7"/>
      <c r="H120" s="7"/>
      <c r="I120" s="7"/>
      <c r="J120" s="7"/>
      <c r="K120" s="7"/>
      <c r="L120" s="7"/>
      <c r="M120" s="7"/>
      <c r="N120" s="7"/>
      <c r="O120" s="7"/>
      <c r="P120" s="7"/>
      <c r="Q120" s="7"/>
    </row>
    <row r="121" spans="2:17">
      <c r="B121" s="7"/>
      <c r="C121" s="7"/>
      <c r="D121" s="7"/>
      <c r="E121" s="7"/>
      <c r="F121" s="7"/>
      <c r="G121" s="7"/>
      <c r="H121" s="7"/>
      <c r="I121" s="7"/>
      <c r="J121" s="7"/>
      <c r="K121" s="7"/>
      <c r="L121" s="7"/>
      <c r="M121" s="7"/>
      <c r="N121" s="7"/>
      <c r="O121" s="7"/>
      <c r="P121" s="7"/>
      <c r="Q121" s="7"/>
    </row>
    <row r="122" spans="2:17">
      <c r="B122" s="7"/>
      <c r="C122" s="7"/>
      <c r="D122" s="7"/>
      <c r="E122" s="7"/>
      <c r="F122" s="7"/>
      <c r="G122" s="7"/>
      <c r="H122" s="7"/>
      <c r="I122" s="7"/>
      <c r="J122" s="7"/>
      <c r="K122" s="7"/>
      <c r="L122" s="7"/>
      <c r="M122" s="7"/>
      <c r="N122" s="7"/>
      <c r="O122" s="7"/>
      <c r="P122" s="7"/>
      <c r="Q122" s="7"/>
    </row>
    <row r="123" spans="2:17">
      <c r="B123" s="7"/>
      <c r="C123" s="7"/>
      <c r="D123" s="7"/>
      <c r="E123" s="7"/>
      <c r="F123" s="7"/>
      <c r="G123" s="7"/>
      <c r="H123" s="7"/>
      <c r="I123" s="7"/>
      <c r="J123" s="7"/>
      <c r="K123" s="7"/>
      <c r="L123" s="7"/>
      <c r="M123" s="7"/>
      <c r="N123" s="7"/>
      <c r="O123" s="7"/>
      <c r="P123" s="7"/>
      <c r="Q123" s="7"/>
    </row>
    <row r="124" spans="2:17">
      <c r="B124" s="7"/>
      <c r="C124" s="7"/>
      <c r="D124" s="7"/>
      <c r="E124" s="7"/>
      <c r="F124" s="7"/>
      <c r="G124" s="7"/>
      <c r="H124" s="7"/>
      <c r="I124" s="7"/>
      <c r="J124" s="7"/>
      <c r="K124" s="7"/>
      <c r="L124" s="7"/>
      <c r="M124" s="7"/>
      <c r="N124" s="7"/>
      <c r="O124" s="7"/>
      <c r="P124" s="7"/>
      <c r="Q124" s="7"/>
    </row>
    <row r="125" spans="2:17">
      <c r="B125" s="7"/>
      <c r="C125" s="7"/>
      <c r="D125" s="7"/>
      <c r="E125" s="7"/>
      <c r="F125" s="7"/>
      <c r="G125" s="7"/>
      <c r="H125" s="7"/>
      <c r="I125" s="7"/>
      <c r="J125" s="7"/>
      <c r="K125" s="7"/>
      <c r="L125" s="7"/>
      <c r="M125" s="7"/>
      <c r="N125" s="7"/>
      <c r="O125" s="7"/>
      <c r="P125" s="7"/>
      <c r="Q125" s="7"/>
    </row>
    <row r="126" spans="2:17">
      <c r="B126" s="7"/>
      <c r="C126" s="7"/>
      <c r="D126" s="7"/>
      <c r="E126" s="7"/>
      <c r="F126" s="7"/>
      <c r="G126" s="7"/>
      <c r="H126" s="7"/>
      <c r="I126" s="7"/>
      <c r="J126" s="7"/>
      <c r="K126" s="7"/>
      <c r="L126" s="7"/>
      <c r="M126" s="7"/>
      <c r="N126" s="7"/>
      <c r="O126" s="7"/>
      <c r="P126" s="7"/>
      <c r="Q126" s="7"/>
    </row>
    <row r="127" spans="2:17">
      <c r="B127" s="7"/>
      <c r="C127" s="7"/>
      <c r="D127" s="7"/>
      <c r="E127" s="7"/>
      <c r="F127" s="7"/>
      <c r="G127" s="7"/>
      <c r="H127" s="7"/>
      <c r="I127" s="7"/>
      <c r="J127" s="7"/>
      <c r="K127" s="7"/>
      <c r="L127" s="7"/>
      <c r="M127" s="7"/>
      <c r="N127" s="7"/>
      <c r="O127" s="7"/>
      <c r="P127" s="7"/>
      <c r="Q127" s="7"/>
    </row>
    <row r="128" spans="2:17">
      <c r="B128" s="7"/>
      <c r="C128" s="7"/>
      <c r="D128" s="7"/>
      <c r="E128" s="7"/>
      <c r="F128" s="7"/>
      <c r="G128" s="7"/>
      <c r="H128" s="7"/>
      <c r="I128" s="7"/>
      <c r="J128" s="7"/>
      <c r="K128" s="7"/>
      <c r="L128" s="7"/>
      <c r="M128" s="7"/>
      <c r="N128" s="7"/>
      <c r="O128" s="7"/>
      <c r="P128" s="7"/>
      <c r="Q128" s="7"/>
    </row>
    <row r="129" spans="2:17">
      <c r="B129" s="7"/>
      <c r="C129" s="7"/>
      <c r="D129" s="7"/>
      <c r="E129" s="7"/>
      <c r="F129" s="7"/>
      <c r="G129" s="7"/>
      <c r="H129" s="7"/>
      <c r="I129" s="7"/>
      <c r="J129" s="7"/>
      <c r="K129" s="7"/>
      <c r="L129" s="7"/>
      <c r="M129" s="7"/>
      <c r="N129" s="7"/>
      <c r="O129" s="7"/>
      <c r="P129" s="7"/>
      <c r="Q129" s="7"/>
    </row>
    <row r="130" spans="2:17">
      <c r="B130" s="7"/>
      <c r="C130" s="7"/>
      <c r="D130" s="7"/>
      <c r="E130" s="7"/>
      <c r="F130" s="7"/>
      <c r="G130" s="7"/>
      <c r="H130" s="7"/>
      <c r="I130" s="7"/>
      <c r="J130" s="7"/>
      <c r="K130" s="7"/>
      <c r="L130" s="7"/>
      <c r="M130" s="7"/>
      <c r="N130" s="7"/>
      <c r="O130" s="7"/>
      <c r="P130" s="7"/>
      <c r="Q130" s="7"/>
    </row>
    <row r="131" spans="2:17">
      <c r="B131" s="7"/>
      <c r="C131" s="7"/>
      <c r="D131" s="7"/>
      <c r="E131" s="7"/>
      <c r="F131" s="7"/>
      <c r="G131" s="7"/>
      <c r="H131" s="7"/>
      <c r="I131" s="7"/>
      <c r="J131" s="7"/>
      <c r="K131" s="7"/>
      <c r="L131" s="7"/>
      <c r="M131" s="7"/>
      <c r="N131" s="7"/>
      <c r="O131" s="7"/>
      <c r="P131" s="7"/>
      <c r="Q131" s="7"/>
    </row>
    <row r="132" spans="2:17">
      <c r="B132" s="7"/>
      <c r="C132" s="7"/>
      <c r="D132" s="7"/>
      <c r="E132" s="7"/>
      <c r="F132" s="7"/>
      <c r="G132" s="7"/>
      <c r="H132" s="7"/>
      <c r="I132" s="7"/>
      <c r="J132" s="7"/>
      <c r="K132" s="7"/>
      <c r="L132" s="7"/>
      <c r="M132" s="7"/>
      <c r="N132" s="7"/>
      <c r="O132" s="7"/>
      <c r="P132" s="7"/>
      <c r="Q132" s="7"/>
    </row>
    <row r="136" spans="2:17" ht="21">
      <c r="B136" s="10" t="s">
        <v>1411</v>
      </c>
      <c r="D136" s="9" t="s">
        <v>1412</v>
      </c>
    </row>
    <row r="139" spans="2:17">
      <c r="B139" s="7"/>
      <c r="C139" s="7"/>
      <c r="D139" s="7"/>
      <c r="E139" s="7"/>
      <c r="F139" s="7"/>
      <c r="G139" s="7"/>
      <c r="H139" s="7"/>
      <c r="I139" s="7"/>
      <c r="J139" s="7"/>
      <c r="K139" s="7"/>
      <c r="L139" s="7"/>
      <c r="M139" s="7"/>
      <c r="N139" s="7"/>
      <c r="O139" s="7"/>
      <c r="P139" s="7"/>
      <c r="Q139" s="7"/>
    </row>
    <row r="140" spans="2:17">
      <c r="B140" s="7"/>
      <c r="C140" s="7"/>
      <c r="D140" s="7"/>
      <c r="E140" s="7"/>
      <c r="F140" s="7"/>
      <c r="G140" s="7"/>
      <c r="H140" s="7"/>
      <c r="I140" s="7"/>
      <c r="J140" s="7"/>
      <c r="K140" s="7"/>
      <c r="L140" s="7"/>
      <c r="M140" s="7"/>
      <c r="N140" s="7"/>
      <c r="O140" s="7"/>
      <c r="P140" s="7"/>
      <c r="Q140" s="7"/>
    </row>
    <row r="141" spans="2:17">
      <c r="B141" s="7"/>
      <c r="C141" s="7"/>
      <c r="D141" s="7"/>
      <c r="E141" s="7"/>
      <c r="F141" s="7"/>
      <c r="G141" s="7"/>
      <c r="H141" s="7"/>
      <c r="I141" s="7"/>
      <c r="J141" s="7"/>
      <c r="K141" s="7"/>
      <c r="L141" s="7"/>
      <c r="M141" s="7"/>
      <c r="N141" s="7"/>
      <c r="O141" s="7"/>
      <c r="P141" s="7"/>
      <c r="Q141" s="7"/>
    </row>
    <row r="142" spans="2:17">
      <c r="B142" s="7"/>
      <c r="C142" s="7"/>
      <c r="D142" s="7"/>
      <c r="E142" s="7"/>
      <c r="F142" s="7"/>
      <c r="G142" s="7"/>
      <c r="H142" s="7"/>
      <c r="I142" s="7"/>
      <c r="J142" s="7"/>
      <c r="K142" s="7"/>
      <c r="L142" s="7"/>
      <c r="M142" s="7"/>
      <c r="N142" s="7"/>
      <c r="O142" s="7"/>
      <c r="P142" s="7"/>
      <c r="Q142" s="7"/>
    </row>
    <row r="143" spans="2:17">
      <c r="B143" s="7"/>
      <c r="C143" s="7"/>
      <c r="D143" s="7"/>
      <c r="E143" s="7"/>
      <c r="F143" s="7"/>
      <c r="G143" s="7"/>
      <c r="H143" s="7"/>
      <c r="I143" s="7"/>
      <c r="J143" s="7"/>
      <c r="K143" s="7"/>
      <c r="L143" s="7"/>
      <c r="M143" s="7"/>
      <c r="N143" s="7"/>
      <c r="O143" s="7"/>
      <c r="P143" s="7"/>
      <c r="Q143" s="7"/>
    </row>
    <row r="144" spans="2:17">
      <c r="B144" s="7"/>
      <c r="C144" s="7"/>
      <c r="D144" s="7"/>
      <c r="E144" s="7"/>
      <c r="F144" s="7"/>
      <c r="G144" s="7"/>
      <c r="H144" s="7"/>
      <c r="I144" s="7"/>
      <c r="J144" s="7"/>
      <c r="K144" s="7"/>
      <c r="L144" s="7"/>
      <c r="M144" s="7"/>
      <c r="N144" s="7"/>
      <c r="O144" s="7"/>
      <c r="P144" s="7"/>
      <c r="Q144" s="7"/>
    </row>
    <row r="145" spans="2:17">
      <c r="B145" s="7"/>
      <c r="C145" s="7"/>
      <c r="D145" s="7"/>
      <c r="E145" s="7"/>
      <c r="F145" s="7"/>
      <c r="G145" s="7"/>
      <c r="H145" s="7"/>
      <c r="I145" s="7"/>
      <c r="J145" s="7"/>
      <c r="K145" s="7"/>
      <c r="L145" s="7"/>
      <c r="M145" s="7"/>
      <c r="N145" s="7"/>
      <c r="O145" s="7"/>
      <c r="P145" s="7"/>
      <c r="Q145" s="7"/>
    </row>
    <row r="146" spans="2:17">
      <c r="B146" s="7"/>
      <c r="C146" s="7"/>
      <c r="D146" s="7"/>
      <c r="E146" s="7"/>
      <c r="F146" s="7"/>
      <c r="G146" s="7"/>
      <c r="H146" s="7"/>
      <c r="I146" s="7"/>
      <c r="J146" s="7"/>
      <c r="K146" s="7"/>
      <c r="L146" s="7"/>
      <c r="M146" s="7"/>
      <c r="N146" s="7"/>
      <c r="O146" s="7"/>
      <c r="P146" s="7"/>
      <c r="Q146" s="7"/>
    </row>
    <row r="147" spans="2:17">
      <c r="B147" s="7"/>
      <c r="C147" s="7"/>
      <c r="D147" s="7"/>
      <c r="E147" s="7"/>
      <c r="F147" s="7"/>
      <c r="G147" s="7"/>
      <c r="H147" s="7"/>
      <c r="I147" s="7"/>
      <c r="J147" s="7"/>
      <c r="K147" s="7"/>
      <c r="L147" s="7"/>
      <c r="M147" s="7"/>
      <c r="N147" s="7"/>
      <c r="O147" s="7"/>
      <c r="P147" s="7"/>
      <c r="Q147" s="7"/>
    </row>
    <row r="148" spans="2:17">
      <c r="B148" s="7"/>
      <c r="C148" s="7"/>
      <c r="D148" s="7"/>
      <c r="E148" s="7"/>
      <c r="F148" s="7"/>
      <c r="G148" s="7"/>
      <c r="H148" s="7"/>
      <c r="I148" s="7"/>
      <c r="J148" s="7"/>
      <c r="K148" s="7"/>
      <c r="L148" s="7"/>
      <c r="M148" s="7"/>
      <c r="N148" s="7"/>
      <c r="O148" s="7"/>
      <c r="P148" s="7"/>
      <c r="Q148" s="7"/>
    </row>
    <row r="149" spans="2:17">
      <c r="B149" s="7"/>
      <c r="C149" s="7"/>
      <c r="D149" s="7"/>
      <c r="E149" s="7"/>
      <c r="F149" s="7"/>
      <c r="G149" s="7"/>
      <c r="H149" s="7"/>
      <c r="I149" s="7"/>
      <c r="J149" s="7"/>
      <c r="K149" s="7"/>
      <c r="L149" s="7"/>
      <c r="M149" s="7"/>
      <c r="N149" s="7"/>
      <c r="O149" s="7"/>
      <c r="P149" s="7"/>
      <c r="Q149" s="7"/>
    </row>
    <row r="150" spans="2:17">
      <c r="B150" s="7"/>
      <c r="C150" s="7"/>
      <c r="D150" s="7"/>
      <c r="E150" s="7"/>
      <c r="F150" s="7"/>
      <c r="G150" s="7"/>
      <c r="H150" s="7"/>
      <c r="I150" s="7"/>
      <c r="J150" s="7"/>
      <c r="K150" s="7"/>
      <c r="L150" s="7"/>
      <c r="M150" s="7"/>
      <c r="N150" s="7"/>
      <c r="O150" s="7"/>
      <c r="P150" s="7"/>
      <c r="Q150" s="7"/>
    </row>
    <row r="151" spans="2:17">
      <c r="B151" s="7"/>
      <c r="C151" s="7"/>
      <c r="D151" s="7"/>
      <c r="E151" s="7"/>
      <c r="F151" s="7"/>
      <c r="G151" s="7"/>
      <c r="H151" s="7"/>
      <c r="I151" s="7"/>
      <c r="J151" s="7"/>
      <c r="K151" s="7"/>
      <c r="L151" s="7"/>
      <c r="M151" s="7"/>
      <c r="N151" s="7"/>
      <c r="O151" s="7"/>
      <c r="P151" s="7"/>
      <c r="Q151" s="7"/>
    </row>
    <row r="152" spans="2:17">
      <c r="B152" s="7"/>
      <c r="C152" s="7"/>
      <c r="D152" s="7"/>
      <c r="E152" s="7"/>
      <c r="F152" s="7"/>
      <c r="G152" s="7"/>
      <c r="H152" s="7"/>
      <c r="I152" s="7"/>
      <c r="J152" s="7"/>
      <c r="K152" s="7"/>
      <c r="L152" s="7"/>
      <c r="M152" s="7"/>
      <c r="N152" s="7"/>
      <c r="O152" s="7"/>
      <c r="P152" s="7"/>
      <c r="Q152" s="7"/>
    </row>
    <row r="153" spans="2:17">
      <c r="B153" s="7"/>
      <c r="C153" s="7"/>
      <c r="D153" s="7"/>
      <c r="E153" s="7"/>
      <c r="F153" s="7"/>
      <c r="G153" s="7"/>
      <c r="H153" s="7"/>
      <c r="I153" s="7"/>
      <c r="J153" s="7"/>
      <c r="K153" s="7"/>
      <c r="L153" s="7"/>
      <c r="M153" s="7"/>
      <c r="N153" s="7"/>
      <c r="O153" s="7"/>
      <c r="P153" s="7"/>
      <c r="Q153" s="7"/>
    </row>
    <row r="154" spans="2:17">
      <c r="B154" s="7"/>
      <c r="C154" s="7"/>
      <c r="D154" s="7"/>
      <c r="E154" s="7"/>
      <c r="F154" s="7"/>
      <c r="G154" s="7"/>
      <c r="H154" s="7"/>
      <c r="I154" s="7"/>
      <c r="J154" s="7"/>
      <c r="K154" s="7"/>
      <c r="L154" s="7"/>
      <c r="M154" s="7"/>
      <c r="N154" s="7"/>
      <c r="O154" s="7"/>
      <c r="P154" s="7"/>
      <c r="Q154" s="7"/>
    </row>
    <row r="155" spans="2:17">
      <c r="B155" s="7"/>
      <c r="C155" s="7"/>
      <c r="D155" s="7"/>
      <c r="E155" s="7"/>
      <c r="F155" s="7"/>
      <c r="G155" s="7"/>
      <c r="H155" s="7"/>
      <c r="I155" s="7"/>
      <c r="J155" s="7"/>
      <c r="K155" s="7"/>
      <c r="L155" s="7"/>
      <c r="M155" s="7"/>
      <c r="N155" s="7"/>
      <c r="O155" s="7"/>
      <c r="P155" s="7"/>
      <c r="Q155" s="7"/>
    </row>
    <row r="156" spans="2:17">
      <c r="B156" s="7"/>
      <c r="C156" s="7"/>
      <c r="D156" s="7"/>
      <c r="E156" s="7"/>
      <c r="F156" s="7"/>
      <c r="G156" s="7"/>
      <c r="H156" s="7"/>
      <c r="I156" s="7"/>
      <c r="J156" s="7"/>
      <c r="K156" s="7"/>
      <c r="L156" s="7"/>
      <c r="M156" s="7"/>
      <c r="N156" s="7"/>
      <c r="O156" s="7"/>
      <c r="P156" s="7"/>
      <c r="Q156" s="7"/>
    </row>
    <row r="157" spans="2:17">
      <c r="B157" s="7"/>
      <c r="C157" s="7"/>
      <c r="D157" s="7"/>
      <c r="E157" s="7"/>
      <c r="F157" s="7"/>
      <c r="G157" s="7"/>
      <c r="H157" s="7"/>
      <c r="I157" s="7"/>
      <c r="J157" s="7"/>
      <c r="K157" s="7"/>
      <c r="L157" s="7"/>
      <c r="M157" s="7"/>
      <c r="N157" s="7"/>
      <c r="O157" s="7"/>
      <c r="P157" s="7"/>
      <c r="Q157" s="7"/>
    </row>
    <row r="158" spans="2:17">
      <c r="B158" s="7"/>
      <c r="C158" s="7"/>
      <c r="D158" s="7"/>
      <c r="E158" s="7"/>
      <c r="F158" s="7"/>
      <c r="G158" s="7"/>
      <c r="H158" s="7"/>
      <c r="I158" s="7"/>
      <c r="J158" s="7"/>
      <c r="K158" s="7"/>
      <c r="L158" s="7"/>
      <c r="M158" s="7"/>
      <c r="N158" s="7"/>
      <c r="O158" s="7"/>
      <c r="P158" s="7"/>
      <c r="Q158" s="7"/>
    </row>
    <row r="159" spans="2:17">
      <c r="B159" s="7"/>
      <c r="C159" s="7"/>
      <c r="D159" s="7"/>
      <c r="E159" s="7"/>
      <c r="F159" s="7"/>
      <c r="G159" s="7"/>
      <c r="H159" s="7"/>
      <c r="I159" s="7"/>
      <c r="J159" s="7"/>
      <c r="K159" s="7"/>
      <c r="L159" s="7"/>
      <c r="M159" s="7"/>
      <c r="N159" s="7"/>
      <c r="O159" s="7"/>
      <c r="P159" s="7"/>
      <c r="Q159" s="7"/>
    </row>
    <row r="160" spans="2:17">
      <c r="B160" s="7"/>
      <c r="C160" s="7"/>
      <c r="D160" s="7"/>
      <c r="E160" s="7"/>
      <c r="F160" s="7"/>
      <c r="G160" s="7"/>
      <c r="H160" s="7"/>
      <c r="I160" s="7"/>
      <c r="J160" s="7"/>
      <c r="K160" s="7"/>
      <c r="L160" s="7"/>
      <c r="M160" s="7"/>
      <c r="N160" s="7"/>
      <c r="O160" s="7"/>
      <c r="P160" s="7"/>
      <c r="Q160" s="7"/>
    </row>
    <row r="161" spans="2:17">
      <c r="B161" s="7"/>
      <c r="C161" s="7"/>
      <c r="D161" s="7"/>
      <c r="E161" s="7"/>
      <c r="F161" s="7"/>
      <c r="G161" s="7"/>
      <c r="H161" s="7"/>
      <c r="I161" s="7"/>
      <c r="J161" s="7"/>
      <c r="K161" s="7"/>
      <c r="L161" s="7"/>
      <c r="M161" s="7"/>
      <c r="N161" s="7"/>
      <c r="O161" s="7"/>
      <c r="P161" s="7"/>
      <c r="Q161" s="7"/>
    </row>
    <row r="162" spans="2:17">
      <c r="B162" s="7"/>
      <c r="C162" s="7"/>
      <c r="D162" s="7"/>
      <c r="E162" s="7"/>
      <c r="F162" s="7"/>
      <c r="G162" s="7"/>
      <c r="H162" s="7"/>
      <c r="I162" s="7"/>
      <c r="J162" s="7"/>
      <c r="K162" s="7"/>
      <c r="L162" s="7"/>
      <c r="M162" s="7"/>
      <c r="N162" s="7"/>
      <c r="O162" s="7"/>
      <c r="P162" s="7"/>
      <c r="Q162" s="7"/>
    </row>
    <row r="163" spans="2:17">
      <c r="B163" s="7"/>
      <c r="C163" s="7"/>
      <c r="D163" s="7"/>
      <c r="E163" s="7"/>
      <c r="F163" s="7"/>
      <c r="G163" s="7"/>
      <c r="H163" s="7"/>
      <c r="I163" s="7"/>
      <c r="J163" s="7"/>
      <c r="K163" s="7"/>
      <c r="L163" s="7"/>
      <c r="M163" s="7"/>
      <c r="N163" s="7"/>
      <c r="O163" s="7"/>
      <c r="P163" s="7"/>
      <c r="Q163" s="7"/>
    </row>
    <row r="164" spans="2:17">
      <c r="B164" s="7"/>
      <c r="C164" s="7"/>
      <c r="D164" s="7"/>
      <c r="E164" s="7"/>
      <c r="F164" s="7"/>
      <c r="G164" s="7"/>
      <c r="H164" s="7"/>
      <c r="I164" s="7"/>
      <c r="J164" s="7"/>
      <c r="K164" s="7"/>
      <c r="L164" s="7"/>
      <c r="M164" s="7"/>
      <c r="N164" s="7"/>
      <c r="O164" s="7"/>
      <c r="P164" s="7"/>
      <c r="Q164" s="7"/>
    </row>
    <row r="165" spans="2:17">
      <c r="B165" s="7"/>
      <c r="C165" s="7"/>
      <c r="D165" s="7"/>
      <c r="E165" s="7"/>
      <c r="F165" s="7"/>
      <c r="G165" s="7"/>
      <c r="H165" s="7"/>
      <c r="I165" s="7"/>
      <c r="J165" s="7"/>
      <c r="K165" s="7"/>
      <c r="L165" s="7"/>
      <c r="M165" s="7"/>
      <c r="N165" s="7"/>
      <c r="O165" s="7"/>
      <c r="P165" s="7"/>
      <c r="Q165" s="7"/>
    </row>
    <row r="166" spans="2:17">
      <c r="B166" s="7"/>
      <c r="C166" s="7"/>
      <c r="D166" s="7"/>
      <c r="E166" s="7"/>
      <c r="F166" s="7"/>
      <c r="G166" s="7"/>
      <c r="H166" s="7"/>
      <c r="I166" s="7"/>
      <c r="J166" s="7"/>
      <c r="K166" s="7"/>
      <c r="L166" s="7"/>
      <c r="M166" s="7"/>
      <c r="N166" s="7"/>
      <c r="O166" s="7"/>
      <c r="P166" s="7"/>
      <c r="Q166" s="7"/>
    </row>
    <row r="167" spans="2:17">
      <c r="B167" s="7"/>
      <c r="C167" s="7"/>
      <c r="D167" s="7"/>
      <c r="E167" s="7"/>
      <c r="F167" s="7"/>
      <c r="G167" s="7"/>
      <c r="H167" s="7"/>
      <c r="I167" s="7"/>
      <c r="J167" s="7"/>
      <c r="K167" s="7"/>
      <c r="L167" s="7"/>
      <c r="M167" s="7"/>
      <c r="N167" s="7"/>
      <c r="O167" s="7"/>
      <c r="P167" s="7"/>
      <c r="Q167" s="7"/>
    </row>
    <row r="168" spans="2:17">
      <c r="B168" s="7"/>
      <c r="C168" s="7"/>
      <c r="D168" s="7"/>
      <c r="E168" s="7"/>
      <c r="F168" s="7"/>
      <c r="G168" s="7"/>
      <c r="H168" s="7"/>
      <c r="I168" s="7"/>
      <c r="J168" s="7"/>
      <c r="K168" s="7"/>
      <c r="L168" s="7"/>
      <c r="M168" s="7"/>
      <c r="N168" s="7"/>
      <c r="O168" s="7"/>
      <c r="P168" s="7"/>
      <c r="Q168" s="7"/>
    </row>
    <row r="169" spans="2:17">
      <c r="B169" s="7"/>
      <c r="C169" s="7"/>
      <c r="D169" s="7"/>
      <c r="E169" s="7"/>
      <c r="F169" s="7"/>
      <c r="G169" s="7"/>
      <c r="H169" s="7"/>
      <c r="I169" s="7"/>
      <c r="J169" s="7"/>
      <c r="K169" s="7"/>
      <c r="L169" s="7"/>
      <c r="M169" s="7"/>
      <c r="N169" s="7"/>
      <c r="O169" s="7"/>
      <c r="P169" s="7"/>
      <c r="Q169" s="7"/>
    </row>
    <row r="170" spans="2:17">
      <c r="B170" s="7"/>
      <c r="C170" s="7"/>
      <c r="D170" s="7"/>
      <c r="E170" s="7"/>
      <c r="F170" s="7"/>
      <c r="G170" s="7"/>
      <c r="H170" s="7"/>
      <c r="I170" s="7"/>
      <c r="J170" s="7"/>
      <c r="K170" s="7"/>
      <c r="L170" s="7"/>
      <c r="M170" s="7"/>
      <c r="N170" s="7"/>
      <c r="O170" s="7"/>
      <c r="P170" s="7"/>
      <c r="Q170" s="7"/>
    </row>
    <row r="171" spans="2:17">
      <c r="B171" s="7"/>
      <c r="C171" s="7"/>
      <c r="D171" s="7"/>
      <c r="E171" s="7"/>
      <c r="F171" s="7"/>
      <c r="G171" s="7"/>
      <c r="H171" s="7"/>
      <c r="I171" s="7"/>
      <c r="J171" s="7"/>
      <c r="K171" s="7"/>
      <c r="L171" s="7"/>
      <c r="M171" s="7"/>
      <c r="N171" s="7"/>
      <c r="O171" s="7"/>
      <c r="P171" s="7"/>
      <c r="Q171" s="7"/>
    </row>
    <row r="172" spans="2:17">
      <c r="B172" s="7"/>
      <c r="C172" s="7"/>
      <c r="D172" s="7"/>
      <c r="E172" s="7"/>
      <c r="F172" s="7"/>
      <c r="G172" s="7"/>
      <c r="H172" s="7"/>
      <c r="I172" s="7"/>
      <c r="J172" s="7"/>
      <c r="K172" s="7"/>
      <c r="L172" s="7"/>
      <c r="M172" s="7"/>
      <c r="N172" s="7"/>
      <c r="O172" s="7"/>
      <c r="P172" s="7"/>
      <c r="Q172" s="7"/>
    </row>
    <row r="173" spans="2:17">
      <c r="B173" s="7"/>
      <c r="C173" s="7"/>
      <c r="D173" s="7"/>
      <c r="E173" s="7"/>
      <c r="F173" s="7"/>
      <c r="G173" s="7"/>
      <c r="H173" s="7"/>
      <c r="I173" s="7"/>
      <c r="J173" s="7"/>
      <c r="K173" s="7"/>
      <c r="L173" s="7"/>
      <c r="M173" s="7"/>
      <c r="N173" s="7"/>
      <c r="O173" s="7"/>
      <c r="P173" s="7"/>
      <c r="Q173" s="7"/>
    </row>
    <row r="174" spans="2:17">
      <c r="B174" s="7"/>
      <c r="C174" s="7"/>
      <c r="D174" s="7"/>
      <c r="E174" s="7"/>
      <c r="F174" s="7"/>
      <c r="G174" s="7"/>
      <c r="H174" s="7"/>
      <c r="I174" s="7"/>
      <c r="J174" s="7"/>
      <c r="K174" s="7"/>
      <c r="L174" s="7"/>
      <c r="M174" s="7"/>
      <c r="N174" s="7"/>
      <c r="O174" s="7"/>
      <c r="P174" s="7"/>
      <c r="Q174" s="7"/>
    </row>
    <row r="175" spans="2:17">
      <c r="B175" s="7"/>
      <c r="C175" s="7"/>
      <c r="D175" s="7"/>
      <c r="E175" s="7"/>
      <c r="F175" s="7"/>
      <c r="G175" s="7"/>
      <c r="H175" s="7"/>
      <c r="I175" s="7"/>
      <c r="J175" s="7"/>
      <c r="K175" s="7"/>
      <c r="L175" s="7"/>
      <c r="M175" s="7"/>
      <c r="N175" s="7"/>
      <c r="O175" s="7"/>
      <c r="P175" s="7"/>
      <c r="Q175" s="7"/>
    </row>
    <row r="176" spans="2:17">
      <c r="B176" s="7"/>
      <c r="C176" s="7"/>
      <c r="D176" s="7"/>
      <c r="E176" s="7"/>
      <c r="F176" s="7"/>
      <c r="G176" s="7"/>
      <c r="H176" s="7"/>
      <c r="I176" s="7"/>
      <c r="J176" s="7"/>
      <c r="K176" s="7"/>
      <c r="L176" s="7"/>
      <c r="M176" s="7"/>
      <c r="N176" s="7"/>
      <c r="O176" s="7"/>
      <c r="P176" s="7"/>
      <c r="Q176" s="7"/>
    </row>
    <row r="177" spans="2:17">
      <c r="B177" s="7"/>
      <c r="C177" s="7"/>
      <c r="D177" s="7"/>
      <c r="E177" s="7"/>
      <c r="F177" s="7"/>
      <c r="G177" s="7"/>
      <c r="H177" s="7"/>
      <c r="I177" s="7"/>
      <c r="J177" s="7"/>
      <c r="K177" s="7"/>
      <c r="L177" s="7"/>
      <c r="M177" s="7"/>
      <c r="N177" s="7"/>
      <c r="O177" s="7"/>
      <c r="P177" s="7"/>
      <c r="Q177" s="7"/>
    </row>
    <row r="179" spans="2:17">
      <c r="B179" s="34" t="s">
        <v>1413</v>
      </c>
      <c r="C179" s="48"/>
      <c r="D179" s="48"/>
      <c r="E179" s="48"/>
      <c r="F179" s="56"/>
      <c r="G179" s="56"/>
      <c r="H179" s="57"/>
      <c r="I179" s="57"/>
      <c r="J179" s="57"/>
      <c r="K179" s="58" t="str">
        <f>HYPERLINK("#'Near Term Loc Rel Factor'!A1","Near Term Locational Reliability Factor Outcomes")</f>
        <v>Near Term Locational Reliability Factor Outcomes</v>
      </c>
      <c r="L179" s="59"/>
      <c r="M179" s="58"/>
      <c r="N179" s="58"/>
      <c r="O179" s="58"/>
      <c r="P179" s="58"/>
      <c r="Q179" s="7"/>
    </row>
    <row r="180" spans="2:17">
      <c r="B180" s="49"/>
      <c r="J180" s="49"/>
      <c r="K180" s="51" t="str">
        <f>HYPERLINK("#'Med Term Loc Rel Factor'!A1","Medium TermLocational Reliability Factor Outcomes")</f>
        <v>Medium TermLocational Reliability Factor Outcomes</v>
      </c>
      <c r="L180" s="7"/>
      <c r="M180" s="7"/>
      <c r="N180" s="7"/>
      <c r="O180" s="7"/>
      <c r="P180" s="7"/>
      <c r="Q180" s="7"/>
    </row>
  </sheetData>
  <pageMargins left="0.7" right="0.7" top="0.75" bottom="0.75" header="0.3" footer="0.3"/>
  <pageSetup paperSize="9" orientation="portrait" verticalDpi="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8DA42D-A21F-47C4-A427-26567F32CB4A}">
  <sheetPr>
    <tabColor theme="3" tint="0.89999084444715716"/>
  </sheetPr>
  <dimension ref="B2:M143"/>
  <sheetViews>
    <sheetView topLeftCell="A89" zoomScale="70" zoomScaleNormal="70" workbookViewId="0">
      <selection activeCell="V108" sqref="V108"/>
    </sheetView>
  </sheetViews>
  <sheetFormatPr defaultColWidth="9" defaultRowHeight="14.45"/>
  <cols>
    <col min="1" max="1" width="9" style="5"/>
    <col min="2" max="2" width="16.375" style="5" customWidth="1"/>
    <col min="3" max="10" width="9" style="5"/>
    <col min="11" max="11" width="9" style="5" customWidth="1"/>
    <col min="12" max="13" width="9" style="5"/>
    <col min="14" max="14" width="9" style="5" customWidth="1"/>
    <col min="15" max="16384" width="9" style="5"/>
  </cols>
  <sheetData>
    <row r="2" spans="2:13" ht="21">
      <c r="B2" s="10" t="s">
        <v>1414</v>
      </c>
      <c r="D2" s="9" t="s">
        <v>81</v>
      </c>
    </row>
    <row r="5" spans="2:13">
      <c r="B5" s="7"/>
      <c r="C5" s="7"/>
      <c r="D5" s="7"/>
      <c r="E5" s="7"/>
      <c r="F5" s="7"/>
      <c r="G5" s="7"/>
      <c r="H5" s="7"/>
      <c r="I5" s="7"/>
      <c r="J5" s="7"/>
      <c r="K5" s="7"/>
      <c r="L5" s="7"/>
      <c r="M5" s="7"/>
    </row>
    <row r="6" spans="2:13">
      <c r="B6" s="7"/>
      <c r="C6" s="7"/>
      <c r="D6" s="7"/>
      <c r="E6" s="7"/>
      <c r="F6" s="7"/>
      <c r="G6" s="7"/>
      <c r="H6" s="7"/>
      <c r="I6" s="7"/>
      <c r="J6" s="7"/>
      <c r="K6" s="7"/>
      <c r="L6" s="7"/>
      <c r="M6" s="7"/>
    </row>
    <row r="7" spans="2:13">
      <c r="B7" s="7"/>
      <c r="C7" s="7"/>
      <c r="D7" s="7"/>
      <c r="E7" s="7"/>
      <c r="F7" s="7"/>
      <c r="G7" s="7"/>
      <c r="H7" s="7"/>
      <c r="I7" s="7"/>
      <c r="J7" s="7"/>
      <c r="K7" s="7"/>
      <c r="L7" s="7"/>
      <c r="M7" s="7"/>
    </row>
    <row r="8" spans="2:13">
      <c r="B8" s="7"/>
      <c r="C8" s="7"/>
      <c r="D8" s="7"/>
      <c r="E8" s="7"/>
      <c r="F8" s="7"/>
      <c r="G8" s="7"/>
      <c r="H8" s="7"/>
      <c r="I8" s="7"/>
      <c r="J8" s="7"/>
      <c r="K8" s="7"/>
      <c r="L8" s="7"/>
      <c r="M8" s="7"/>
    </row>
    <row r="9" spans="2:13">
      <c r="B9" s="7"/>
      <c r="C9" s="7"/>
      <c r="D9" s="7"/>
      <c r="E9" s="7"/>
      <c r="F9" s="7"/>
      <c r="G9" s="7"/>
      <c r="H9" s="7"/>
      <c r="I9" s="7"/>
      <c r="J9" s="7"/>
      <c r="K9" s="7"/>
      <c r="L9" s="7"/>
      <c r="M9" s="7"/>
    </row>
    <row r="10" spans="2:13">
      <c r="B10" s="7"/>
      <c r="C10" s="7"/>
      <c r="D10" s="7"/>
      <c r="E10" s="7"/>
      <c r="F10" s="7"/>
      <c r="G10" s="7"/>
      <c r="H10" s="7"/>
      <c r="I10" s="7"/>
      <c r="J10" s="7"/>
      <c r="K10" s="7"/>
      <c r="L10" s="7"/>
      <c r="M10" s="7"/>
    </row>
    <row r="11" spans="2:13">
      <c r="B11" s="7"/>
      <c r="C11" s="7"/>
      <c r="D11" s="7"/>
      <c r="E11" s="7"/>
      <c r="F11" s="7"/>
      <c r="G11" s="7"/>
      <c r="H11" s="7"/>
      <c r="I11" s="7"/>
      <c r="J11" s="7"/>
      <c r="K11" s="7"/>
      <c r="L11" s="7"/>
      <c r="M11" s="7"/>
    </row>
    <row r="12" spans="2:13">
      <c r="B12" s="7"/>
      <c r="C12" s="7"/>
      <c r="D12" s="7"/>
      <c r="E12" s="7"/>
      <c r="F12" s="7"/>
      <c r="G12" s="7"/>
      <c r="H12" s="7"/>
      <c r="I12" s="7"/>
      <c r="J12" s="7"/>
      <c r="K12" s="7"/>
      <c r="L12" s="7"/>
      <c r="M12" s="7"/>
    </row>
    <row r="13" spans="2:13">
      <c r="B13" s="7"/>
      <c r="C13" s="7"/>
      <c r="D13" s="7"/>
      <c r="E13" s="7"/>
      <c r="F13" s="7"/>
      <c r="G13" s="7"/>
      <c r="H13" s="7"/>
      <c r="I13" s="7"/>
      <c r="J13" s="7"/>
      <c r="K13" s="7"/>
      <c r="L13" s="7"/>
      <c r="M13" s="7"/>
    </row>
    <row r="14" spans="2:13">
      <c r="B14" s="7"/>
      <c r="C14" s="7"/>
      <c r="D14" s="7"/>
      <c r="E14" s="7"/>
      <c r="F14" s="7"/>
      <c r="G14" s="7"/>
      <c r="H14" s="7"/>
      <c r="I14" s="7"/>
      <c r="J14" s="7"/>
      <c r="K14" s="7"/>
      <c r="L14" s="7"/>
      <c r="M14" s="7"/>
    </row>
    <row r="15" spans="2:13">
      <c r="B15" s="7"/>
      <c r="C15" s="7"/>
      <c r="D15" s="7"/>
      <c r="E15" s="7"/>
      <c r="F15" s="7"/>
      <c r="G15" s="7"/>
      <c r="H15" s="7"/>
      <c r="I15" s="7"/>
      <c r="J15" s="7"/>
      <c r="K15" s="7"/>
      <c r="L15" s="7"/>
      <c r="M15" s="7"/>
    </row>
    <row r="16" spans="2:13">
      <c r="B16" s="7"/>
      <c r="C16" s="7"/>
      <c r="D16" s="7"/>
      <c r="E16" s="7"/>
      <c r="F16" s="7"/>
      <c r="G16" s="7"/>
      <c r="H16" s="7"/>
      <c r="I16" s="7"/>
      <c r="J16" s="7"/>
      <c r="K16" s="7"/>
      <c r="L16" s="7"/>
      <c r="M16" s="7"/>
    </row>
    <row r="17" spans="2:13">
      <c r="B17" s="7"/>
      <c r="C17" s="7"/>
      <c r="D17" s="7"/>
      <c r="E17" s="7"/>
      <c r="F17" s="7"/>
      <c r="G17" s="7"/>
      <c r="H17" s="7"/>
      <c r="I17" s="7"/>
      <c r="J17" s="7"/>
      <c r="K17" s="7"/>
      <c r="L17" s="7"/>
      <c r="M17" s="7"/>
    </row>
    <row r="18" spans="2:13">
      <c r="B18" s="7"/>
      <c r="C18" s="7"/>
      <c r="D18" s="7"/>
      <c r="E18" s="7"/>
      <c r="F18" s="7"/>
      <c r="G18" s="7"/>
      <c r="H18" s="7"/>
      <c r="I18" s="7"/>
      <c r="J18" s="7"/>
      <c r="K18" s="7"/>
      <c r="L18" s="7"/>
      <c r="M18" s="7"/>
    </row>
    <row r="19" spans="2:13">
      <c r="B19" s="7"/>
      <c r="C19" s="7"/>
      <c r="D19" s="7"/>
      <c r="E19" s="7"/>
      <c r="F19" s="7"/>
      <c r="G19" s="7"/>
      <c r="H19" s="7"/>
      <c r="I19" s="7"/>
      <c r="J19" s="7"/>
      <c r="K19" s="7"/>
      <c r="L19" s="7"/>
      <c r="M19" s="7"/>
    </row>
    <row r="20" spans="2:13">
      <c r="B20" s="7"/>
      <c r="C20" s="7"/>
      <c r="D20" s="7"/>
      <c r="E20" s="7"/>
      <c r="F20" s="7"/>
      <c r="G20" s="7"/>
      <c r="H20" s="7"/>
      <c r="I20" s="7"/>
      <c r="J20" s="7"/>
      <c r="K20" s="7"/>
      <c r="L20" s="7"/>
      <c r="M20" s="7"/>
    </row>
    <row r="21" spans="2:13">
      <c r="B21" s="7"/>
      <c r="C21" s="7"/>
      <c r="D21" s="7"/>
      <c r="E21" s="7"/>
      <c r="F21" s="7"/>
      <c r="G21" s="7"/>
      <c r="H21" s="7"/>
      <c r="I21" s="7"/>
      <c r="J21" s="7"/>
      <c r="K21" s="7"/>
      <c r="L21" s="7"/>
      <c r="M21" s="7"/>
    </row>
    <row r="22" spans="2:13">
      <c r="B22" s="7"/>
      <c r="C22" s="7"/>
      <c r="D22" s="7"/>
      <c r="E22" s="7"/>
      <c r="F22" s="7"/>
      <c r="G22" s="7"/>
      <c r="H22" s="7"/>
      <c r="I22" s="7"/>
      <c r="J22" s="7"/>
      <c r="K22" s="7"/>
      <c r="L22" s="7"/>
      <c r="M22" s="7"/>
    </row>
    <row r="23" spans="2:13">
      <c r="B23" s="7"/>
      <c r="C23" s="7"/>
      <c r="D23" s="7"/>
      <c r="E23" s="7"/>
      <c r="F23" s="7"/>
      <c r="G23" s="7"/>
      <c r="H23" s="7"/>
      <c r="I23" s="7"/>
      <c r="J23" s="7"/>
      <c r="K23" s="7"/>
      <c r="L23" s="7"/>
      <c r="M23" s="7"/>
    </row>
    <row r="24" spans="2:13">
      <c r="B24" s="7"/>
      <c r="C24" s="7"/>
      <c r="D24" s="7"/>
      <c r="E24" s="7"/>
      <c r="F24" s="7"/>
      <c r="G24" s="7"/>
      <c r="H24" s="7"/>
      <c r="I24" s="7"/>
      <c r="J24" s="7"/>
      <c r="K24" s="7"/>
      <c r="L24" s="7"/>
      <c r="M24" s="7"/>
    </row>
    <row r="25" spans="2:13">
      <c r="B25" s="7"/>
      <c r="C25" s="7"/>
      <c r="D25" s="7"/>
      <c r="E25" s="7"/>
      <c r="F25" s="7"/>
      <c r="G25" s="7"/>
      <c r="H25" s="7"/>
      <c r="I25" s="7"/>
      <c r="J25" s="7"/>
      <c r="K25" s="7"/>
      <c r="L25" s="7"/>
      <c r="M25" s="7"/>
    </row>
    <row r="26" spans="2:13">
      <c r="B26" s="7"/>
      <c r="C26" s="7"/>
      <c r="D26" s="7"/>
      <c r="E26" s="7"/>
      <c r="F26" s="7"/>
      <c r="G26" s="7"/>
      <c r="H26" s="7"/>
      <c r="I26" s="7"/>
      <c r="J26" s="7"/>
      <c r="K26" s="7"/>
      <c r="L26" s="7"/>
      <c r="M26" s="7"/>
    </row>
    <row r="27" spans="2:13">
      <c r="B27" s="7"/>
      <c r="C27" s="7"/>
      <c r="D27" s="7"/>
      <c r="E27" s="7"/>
      <c r="F27" s="7"/>
      <c r="G27" s="7"/>
      <c r="H27" s="7"/>
      <c r="I27" s="7"/>
      <c r="J27" s="7"/>
      <c r="K27" s="7"/>
      <c r="L27" s="7"/>
      <c r="M27" s="7"/>
    </row>
    <row r="31" spans="2:13" ht="21">
      <c r="B31" s="10" t="s">
        <v>1415</v>
      </c>
      <c r="D31" s="9" t="s">
        <v>94</v>
      </c>
    </row>
    <row r="34" spans="2:13">
      <c r="B34" s="7"/>
      <c r="C34" s="7"/>
      <c r="D34" s="7"/>
      <c r="E34" s="7"/>
      <c r="F34" s="7"/>
      <c r="G34" s="7"/>
      <c r="H34" s="7"/>
      <c r="I34" s="7"/>
      <c r="J34" s="7"/>
      <c r="K34" s="7"/>
      <c r="L34" s="7"/>
      <c r="M34" s="7"/>
    </row>
    <row r="35" spans="2:13">
      <c r="B35" s="7"/>
      <c r="C35" s="7"/>
      <c r="D35" s="7"/>
      <c r="E35" s="7"/>
      <c r="F35" s="7"/>
      <c r="G35" s="7"/>
      <c r="H35" s="7"/>
      <c r="I35" s="7"/>
      <c r="J35" s="7"/>
      <c r="K35" s="7"/>
      <c r="L35" s="7"/>
      <c r="M35" s="7"/>
    </row>
    <row r="36" spans="2:13">
      <c r="B36" s="7"/>
      <c r="C36" s="7"/>
      <c r="D36" s="7"/>
      <c r="E36" s="7"/>
      <c r="F36" s="7"/>
      <c r="G36" s="7"/>
      <c r="H36" s="7"/>
      <c r="I36" s="7"/>
      <c r="J36" s="7"/>
      <c r="K36" s="7"/>
      <c r="L36" s="7"/>
      <c r="M36" s="7"/>
    </row>
    <row r="37" spans="2:13">
      <c r="B37" s="7"/>
      <c r="C37" s="7"/>
      <c r="D37" s="7"/>
      <c r="E37" s="7"/>
      <c r="F37" s="7"/>
      <c r="G37" s="7"/>
      <c r="H37" s="7"/>
      <c r="I37" s="7"/>
      <c r="J37" s="7"/>
      <c r="K37" s="7"/>
      <c r="L37" s="7"/>
      <c r="M37" s="7"/>
    </row>
    <row r="38" spans="2:13">
      <c r="B38" s="7"/>
      <c r="C38" s="7"/>
      <c r="D38" s="7"/>
      <c r="E38" s="7"/>
      <c r="F38" s="7"/>
      <c r="G38" s="7"/>
      <c r="H38" s="7"/>
      <c r="I38" s="7"/>
      <c r="J38" s="7"/>
      <c r="K38" s="7"/>
      <c r="L38" s="7"/>
      <c r="M38" s="7"/>
    </row>
    <row r="39" spans="2:13">
      <c r="B39" s="7"/>
      <c r="C39" s="7"/>
      <c r="D39" s="7"/>
      <c r="E39" s="7"/>
      <c r="F39" s="7"/>
      <c r="G39" s="7"/>
      <c r="H39" s="7"/>
      <c r="I39" s="7"/>
      <c r="J39" s="7"/>
      <c r="K39" s="7"/>
      <c r="L39" s="7"/>
      <c r="M39" s="7"/>
    </row>
    <row r="40" spans="2:13">
      <c r="B40" s="7"/>
      <c r="C40" s="7"/>
      <c r="D40" s="7"/>
      <c r="E40" s="7"/>
      <c r="F40" s="7"/>
      <c r="G40" s="7"/>
      <c r="H40" s="7"/>
      <c r="I40" s="7"/>
      <c r="J40" s="7"/>
      <c r="K40" s="7"/>
      <c r="L40" s="7"/>
      <c r="M40" s="7"/>
    </row>
    <row r="41" spans="2:13">
      <c r="B41" s="7"/>
      <c r="C41" s="7"/>
      <c r="D41" s="7"/>
      <c r="E41" s="7"/>
      <c r="F41" s="7"/>
      <c r="G41" s="7"/>
      <c r="H41" s="7"/>
      <c r="I41" s="7"/>
      <c r="J41" s="7"/>
      <c r="K41" s="7"/>
      <c r="L41" s="7"/>
      <c r="M41" s="7"/>
    </row>
    <row r="42" spans="2:13">
      <c r="B42" s="7"/>
      <c r="C42" s="7"/>
      <c r="D42" s="7"/>
      <c r="E42" s="7"/>
      <c r="F42" s="7"/>
      <c r="G42" s="7"/>
      <c r="H42" s="7"/>
      <c r="I42" s="7"/>
      <c r="J42" s="7"/>
      <c r="K42" s="7"/>
      <c r="L42" s="7"/>
      <c r="M42" s="7"/>
    </row>
    <row r="43" spans="2:13">
      <c r="B43" s="7"/>
      <c r="C43" s="7"/>
      <c r="D43" s="7"/>
      <c r="E43" s="7"/>
      <c r="F43" s="7"/>
      <c r="G43" s="7"/>
      <c r="H43" s="7"/>
      <c r="I43" s="7"/>
      <c r="J43" s="7"/>
      <c r="K43" s="7"/>
      <c r="L43" s="7"/>
      <c r="M43" s="7"/>
    </row>
    <row r="44" spans="2:13">
      <c r="B44" s="7"/>
      <c r="C44" s="7"/>
      <c r="D44" s="7"/>
      <c r="E44" s="7"/>
      <c r="F44" s="7"/>
      <c r="G44" s="7"/>
      <c r="H44" s="7"/>
      <c r="I44" s="7"/>
      <c r="J44" s="7"/>
      <c r="K44" s="7"/>
      <c r="L44" s="7"/>
      <c r="M44" s="7"/>
    </row>
    <row r="45" spans="2:13">
      <c r="B45" s="7"/>
      <c r="C45" s="7"/>
      <c r="D45" s="7"/>
      <c r="E45" s="7"/>
      <c r="F45" s="7"/>
      <c r="G45" s="7"/>
      <c r="H45" s="7"/>
      <c r="I45" s="7"/>
      <c r="J45" s="7"/>
      <c r="K45" s="7"/>
      <c r="L45" s="7"/>
      <c r="M45" s="7"/>
    </row>
    <row r="46" spans="2:13">
      <c r="B46" s="7"/>
      <c r="C46" s="7"/>
      <c r="D46" s="7"/>
      <c r="E46" s="7"/>
      <c r="F46" s="7"/>
      <c r="G46" s="7"/>
      <c r="H46" s="7"/>
      <c r="I46" s="7"/>
      <c r="J46" s="7"/>
      <c r="K46" s="7"/>
      <c r="L46" s="7"/>
      <c r="M46" s="7"/>
    </row>
    <row r="47" spans="2:13">
      <c r="B47" s="7"/>
      <c r="C47" s="7"/>
      <c r="D47" s="7"/>
      <c r="E47" s="7"/>
      <c r="F47" s="7"/>
      <c r="G47" s="7"/>
      <c r="H47" s="7"/>
      <c r="I47" s="7"/>
      <c r="J47" s="7"/>
      <c r="K47" s="7"/>
      <c r="L47" s="7"/>
      <c r="M47" s="7"/>
    </row>
    <row r="48" spans="2:13">
      <c r="B48" s="7"/>
      <c r="C48" s="7"/>
      <c r="D48" s="7"/>
      <c r="E48" s="7"/>
      <c r="F48" s="7"/>
      <c r="G48" s="7"/>
      <c r="H48" s="7"/>
      <c r="I48" s="7"/>
      <c r="J48" s="7"/>
      <c r="K48" s="7"/>
      <c r="L48" s="7"/>
      <c r="M48" s="7"/>
    </row>
    <row r="49" spans="2:13">
      <c r="B49" s="7"/>
      <c r="C49" s="7"/>
      <c r="D49" s="7"/>
      <c r="E49" s="7"/>
      <c r="F49" s="7"/>
      <c r="G49" s="7"/>
      <c r="H49" s="7"/>
      <c r="I49" s="7"/>
      <c r="J49" s="7"/>
      <c r="K49" s="7"/>
      <c r="L49" s="7"/>
      <c r="M49" s="7"/>
    </row>
    <row r="50" spans="2:13">
      <c r="B50" s="7"/>
      <c r="C50" s="7"/>
      <c r="D50" s="7"/>
      <c r="E50" s="7"/>
      <c r="F50" s="7"/>
      <c r="G50" s="7"/>
      <c r="H50" s="7"/>
      <c r="I50" s="7"/>
      <c r="J50" s="7"/>
      <c r="K50" s="7"/>
      <c r="L50" s="7"/>
      <c r="M50" s="7"/>
    </row>
    <row r="51" spans="2:13">
      <c r="B51" s="7"/>
      <c r="C51" s="7"/>
      <c r="D51" s="7"/>
      <c r="E51" s="7"/>
      <c r="F51" s="7"/>
      <c r="G51" s="7"/>
      <c r="H51" s="7"/>
      <c r="I51" s="7"/>
      <c r="J51" s="7"/>
      <c r="K51" s="7"/>
      <c r="L51" s="7"/>
      <c r="M51" s="7"/>
    </row>
    <row r="52" spans="2:13">
      <c r="B52" s="7"/>
      <c r="C52" s="7"/>
      <c r="D52" s="7"/>
      <c r="E52" s="7"/>
      <c r="F52" s="7"/>
      <c r="G52" s="7"/>
      <c r="H52" s="7"/>
      <c r="I52" s="7"/>
      <c r="J52" s="7"/>
      <c r="K52" s="7"/>
      <c r="L52" s="7"/>
      <c r="M52" s="7"/>
    </row>
    <row r="53" spans="2:13">
      <c r="B53" s="7"/>
      <c r="C53" s="7"/>
      <c r="D53" s="7"/>
      <c r="E53" s="7"/>
      <c r="F53" s="7"/>
      <c r="G53" s="7"/>
      <c r="H53" s="7"/>
      <c r="I53" s="7"/>
      <c r="J53" s="7"/>
      <c r="K53" s="7"/>
      <c r="L53" s="7"/>
      <c r="M53" s="7"/>
    </row>
    <row r="54" spans="2:13">
      <c r="B54" s="7"/>
      <c r="C54" s="7"/>
      <c r="D54" s="7"/>
      <c r="E54" s="7"/>
      <c r="F54" s="7"/>
      <c r="G54" s="7"/>
      <c r="H54" s="7"/>
      <c r="I54" s="7"/>
      <c r="J54" s="7"/>
      <c r="K54" s="7"/>
      <c r="L54" s="7"/>
      <c r="M54" s="7"/>
    </row>
    <row r="55" spans="2:13">
      <c r="B55" s="7"/>
      <c r="C55" s="7"/>
      <c r="D55" s="7"/>
      <c r="E55" s="7"/>
      <c r="F55" s="7"/>
      <c r="G55" s="7"/>
      <c r="H55" s="7"/>
      <c r="I55" s="7"/>
      <c r="J55" s="7"/>
      <c r="K55" s="7"/>
      <c r="L55" s="7"/>
      <c r="M55" s="7"/>
    </row>
    <row r="56" spans="2:13">
      <c r="B56" s="7"/>
      <c r="C56" s="7"/>
      <c r="D56" s="7"/>
      <c r="E56" s="7"/>
      <c r="F56" s="7"/>
      <c r="G56" s="7"/>
      <c r="H56" s="7"/>
      <c r="I56" s="7"/>
      <c r="J56" s="7"/>
      <c r="K56" s="7"/>
      <c r="L56" s="7"/>
      <c r="M56" s="7"/>
    </row>
    <row r="60" spans="2:13" ht="21">
      <c r="B60" s="10" t="s">
        <v>1416</v>
      </c>
      <c r="D60" s="9" t="s">
        <v>107</v>
      </c>
    </row>
    <row r="63" spans="2:13">
      <c r="B63" s="7"/>
      <c r="C63" s="7"/>
      <c r="D63" s="7"/>
      <c r="E63" s="7"/>
      <c r="F63" s="7"/>
      <c r="G63" s="7"/>
      <c r="H63" s="7"/>
      <c r="I63" s="7"/>
      <c r="J63" s="7"/>
      <c r="K63" s="7"/>
      <c r="L63" s="7"/>
      <c r="M63" s="7"/>
    </row>
    <row r="64" spans="2:13">
      <c r="B64" s="7"/>
      <c r="C64" s="7"/>
      <c r="D64" s="7"/>
      <c r="E64" s="7"/>
      <c r="F64" s="7"/>
      <c r="G64" s="7"/>
      <c r="H64" s="7"/>
      <c r="I64" s="7"/>
      <c r="J64" s="7"/>
      <c r="K64" s="7"/>
      <c r="L64" s="7"/>
      <c r="M64" s="7"/>
    </row>
    <row r="65" spans="2:13">
      <c r="B65" s="7"/>
      <c r="C65" s="7"/>
      <c r="D65" s="7"/>
      <c r="E65" s="7"/>
      <c r="F65" s="7"/>
      <c r="G65" s="7"/>
      <c r="H65" s="7"/>
      <c r="I65" s="7"/>
      <c r="J65" s="7"/>
      <c r="K65" s="7"/>
      <c r="L65" s="7"/>
      <c r="M65" s="7"/>
    </row>
    <row r="66" spans="2:13">
      <c r="B66" s="7"/>
      <c r="C66" s="7"/>
      <c r="D66" s="7"/>
      <c r="E66" s="7"/>
      <c r="F66" s="7"/>
      <c r="G66" s="7"/>
      <c r="H66" s="7"/>
      <c r="I66" s="7"/>
      <c r="J66" s="7"/>
      <c r="K66" s="7"/>
      <c r="L66" s="7"/>
      <c r="M66" s="7"/>
    </row>
    <row r="67" spans="2:13">
      <c r="B67" s="7"/>
      <c r="C67" s="7"/>
      <c r="D67" s="7"/>
      <c r="E67" s="7"/>
      <c r="F67" s="7"/>
      <c r="G67" s="7"/>
      <c r="H67" s="7"/>
      <c r="I67" s="7"/>
      <c r="J67" s="7"/>
      <c r="K67" s="7"/>
      <c r="L67" s="7"/>
      <c r="M67" s="7"/>
    </row>
    <row r="68" spans="2:13">
      <c r="B68" s="7"/>
      <c r="C68" s="7"/>
      <c r="D68" s="7"/>
      <c r="E68" s="7"/>
      <c r="F68" s="7"/>
      <c r="G68" s="7"/>
      <c r="H68" s="7"/>
      <c r="I68" s="7"/>
      <c r="J68" s="7"/>
      <c r="K68" s="7"/>
      <c r="L68" s="7"/>
      <c r="M68" s="7"/>
    </row>
    <row r="69" spans="2:13">
      <c r="B69" s="7"/>
      <c r="C69" s="7"/>
      <c r="D69" s="7"/>
      <c r="E69" s="7"/>
      <c r="F69" s="7"/>
      <c r="G69" s="7"/>
      <c r="H69" s="7"/>
      <c r="I69" s="7"/>
      <c r="J69" s="7"/>
      <c r="K69" s="7"/>
      <c r="L69" s="7"/>
      <c r="M69" s="7"/>
    </row>
    <row r="70" spans="2:13">
      <c r="B70" s="7"/>
      <c r="C70" s="7"/>
      <c r="D70" s="7"/>
      <c r="E70" s="7"/>
      <c r="F70" s="7"/>
      <c r="G70" s="7"/>
      <c r="H70" s="7"/>
      <c r="I70" s="7"/>
      <c r="J70" s="7"/>
      <c r="K70" s="7"/>
      <c r="L70" s="7"/>
      <c r="M70" s="7"/>
    </row>
    <row r="71" spans="2:13">
      <c r="B71" s="7"/>
      <c r="C71" s="7"/>
      <c r="D71" s="7"/>
      <c r="E71" s="7"/>
      <c r="F71" s="7"/>
      <c r="G71" s="7"/>
      <c r="H71" s="7"/>
      <c r="I71" s="7"/>
      <c r="J71" s="7"/>
      <c r="K71" s="7"/>
      <c r="L71" s="7"/>
      <c r="M71" s="7"/>
    </row>
    <row r="72" spans="2:13">
      <c r="B72" s="7"/>
      <c r="C72" s="7"/>
      <c r="D72" s="7"/>
      <c r="E72" s="7"/>
      <c r="F72" s="7"/>
      <c r="G72" s="7"/>
      <c r="H72" s="7"/>
      <c r="I72" s="7"/>
      <c r="J72" s="7"/>
      <c r="K72" s="7"/>
      <c r="L72" s="7"/>
      <c r="M72" s="7"/>
    </row>
    <row r="73" spans="2:13">
      <c r="B73" s="7"/>
      <c r="C73" s="7"/>
      <c r="D73" s="7"/>
      <c r="E73" s="7"/>
      <c r="F73" s="7"/>
      <c r="G73" s="7"/>
      <c r="H73" s="7"/>
      <c r="I73" s="7"/>
      <c r="J73" s="7"/>
      <c r="K73" s="7"/>
      <c r="L73" s="7"/>
      <c r="M73" s="7"/>
    </row>
    <row r="74" spans="2:13">
      <c r="B74" s="7"/>
      <c r="C74" s="7"/>
      <c r="D74" s="7"/>
      <c r="E74" s="7"/>
      <c r="F74" s="7"/>
      <c r="G74" s="7"/>
      <c r="H74" s="7"/>
      <c r="I74" s="7"/>
      <c r="J74" s="7"/>
      <c r="K74" s="7"/>
      <c r="L74" s="7"/>
      <c r="M74" s="7"/>
    </row>
    <row r="75" spans="2:13">
      <c r="B75" s="7"/>
      <c r="C75" s="7"/>
      <c r="D75" s="7"/>
      <c r="E75" s="7"/>
      <c r="F75" s="7"/>
      <c r="G75" s="7"/>
      <c r="H75" s="7"/>
      <c r="I75" s="7"/>
      <c r="J75" s="7"/>
      <c r="K75" s="7"/>
      <c r="L75" s="7"/>
      <c r="M75" s="7"/>
    </row>
    <row r="76" spans="2:13">
      <c r="B76" s="7"/>
      <c r="C76" s="7"/>
      <c r="D76" s="7"/>
      <c r="E76" s="7"/>
      <c r="F76" s="7"/>
      <c r="G76" s="7"/>
      <c r="H76" s="7"/>
      <c r="I76" s="7"/>
      <c r="J76" s="7"/>
      <c r="K76" s="7"/>
      <c r="L76" s="7"/>
      <c r="M76" s="7"/>
    </row>
    <row r="77" spans="2:13">
      <c r="B77" s="7"/>
      <c r="C77" s="7"/>
      <c r="D77" s="7"/>
      <c r="E77" s="7"/>
      <c r="F77" s="7"/>
      <c r="G77" s="7"/>
      <c r="H77" s="7"/>
      <c r="I77" s="7"/>
      <c r="J77" s="7"/>
      <c r="K77" s="7"/>
      <c r="L77" s="7"/>
      <c r="M77" s="7"/>
    </row>
    <row r="78" spans="2:13">
      <c r="B78" s="7"/>
      <c r="C78" s="7"/>
      <c r="D78" s="7"/>
      <c r="E78" s="7"/>
      <c r="F78" s="7"/>
      <c r="G78" s="7"/>
      <c r="H78" s="7"/>
      <c r="I78" s="7"/>
      <c r="J78" s="7"/>
      <c r="K78" s="7"/>
      <c r="L78" s="7"/>
      <c r="M78" s="7"/>
    </row>
    <row r="79" spans="2:13">
      <c r="B79" s="7"/>
      <c r="C79" s="7"/>
      <c r="D79" s="7"/>
      <c r="E79" s="7"/>
      <c r="F79" s="7"/>
      <c r="G79" s="7"/>
      <c r="H79" s="7"/>
      <c r="I79" s="7"/>
      <c r="J79" s="7"/>
      <c r="K79" s="7"/>
      <c r="L79" s="7"/>
      <c r="M79" s="7"/>
    </row>
    <row r="80" spans="2:13">
      <c r="B80" s="7"/>
      <c r="C80" s="7"/>
      <c r="D80" s="7"/>
      <c r="E80" s="7"/>
      <c r="F80" s="7"/>
      <c r="G80" s="7"/>
      <c r="H80" s="7"/>
      <c r="I80" s="7"/>
      <c r="J80" s="7"/>
      <c r="K80" s="7"/>
      <c r="L80" s="7"/>
      <c r="M80" s="7"/>
    </row>
    <row r="81" spans="2:13">
      <c r="B81" s="7"/>
      <c r="C81" s="7"/>
      <c r="D81" s="7"/>
      <c r="E81" s="7"/>
      <c r="F81" s="7"/>
      <c r="G81" s="7"/>
      <c r="H81" s="7"/>
      <c r="I81" s="7"/>
      <c r="J81" s="7"/>
      <c r="K81" s="7"/>
      <c r="L81" s="7"/>
      <c r="M81" s="7"/>
    </row>
    <row r="82" spans="2:13">
      <c r="B82" s="7"/>
      <c r="C82" s="7"/>
      <c r="D82" s="7"/>
      <c r="E82" s="7"/>
      <c r="F82" s="7"/>
      <c r="G82" s="7"/>
      <c r="H82" s="7"/>
      <c r="I82" s="7"/>
      <c r="J82" s="7"/>
      <c r="K82" s="7"/>
      <c r="L82" s="7"/>
      <c r="M82" s="7"/>
    </row>
    <row r="83" spans="2:13">
      <c r="B83" s="7"/>
      <c r="C83" s="7"/>
      <c r="D83" s="7"/>
      <c r="E83" s="7"/>
      <c r="F83" s="7"/>
      <c r="G83" s="7"/>
      <c r="H83" s="7"/>
      <c r="I83" s="7"/>
      <c r="J83" s="7"/>
      <c r="K83" s="7"/>
      <c r="L83" s="7"/>
      <c r="M83" s="7"/>
    </row>
    <row r="84" spans="2:13">
      <c r="B84" s="7"/>
      <c r="C84" s="7"/>
      <c r="D84" s="7"/>
      <c r="E84" s="7"/>
      <c r="F84" s="7"/>
      <c r="G84" s="7"/>
      <c r="H84" s="7"/>
      <c r="I84" s="7"/>
      <c r="J84" s="7"/>
      <c r="K84" s="7"/>
      <c r="L84" s="7"/>
      <c r="M84" s="7"/>
    </row>
    <row r="85" spans="2:13">
      <c r="B85" s="7"/>
      <c r="C85" s="7"/>
      <c r="D85" s="7"/>
      <c r="E85" s="7"/>
      <c r="F85" s="7"/>
      <c r="G85" s="7"/>
      <c r="H85" s="7"/>
      <c r="I85" s="7"/>
      <c r="J85" s="7"/>
      <c r="K85" s="7"/>
      <c r="L85" s="7"/>
      <c r="M85" s="7"/>
    </row>
    <row r="89" spans="2:13" ht="21">
      <c r="B89" s="10" t="s">
        <v>1417</v>
      </c>
      <c r="D89" s="9" t="s">
        <v>119</v>
      </c>
    </row>
    <row r="92" spans="2:13">
      <c r="B92" s="7"/>
      <c r="C92" s="7"/>
      <c r="D92" s="7"/>
      <c r="E92" s="7"/>
      <c r="F92" s="7"/>
      <c r="G92" s="7"/>
      <c r="H92" s="7"/>
      <c r="I92" s="7"/>
      <c r="J92" s="7"/>
      <c r="K92" s="7"/>
      <c r="L92" s="7"/>
      <c r="M92" s="7"/>
    </row>
    <row r="93" spans="2:13">
      <c r="B93" s="7"/>
      <c r="C93" s="7"/>
      <c r="D93" s="7"/>
      <c r="E93" s="7"/>
      <c r="F93" s="7"/>
      <c r="G93" s="7"/>
      <c r="H93" s="7"/>
      <c r="I93" s="7"/>
      <c r="J93" s="7"/>
      <c r="K93" s="7"/>
      <c r="L93" s="7"/>
      <c r="M93" s="7"/>
    </row>
    <row r="94" spans="2:13">
      <c r="B94" s="7"/>
      <c r="C94" s="7"/>
      <c r="D94" s="7"/>
      <c r="E94" s="7"/>
      <c r="F94" s="7"/>
      <c r="G94" s="7"/>
      <c r="H94" s="7"/>
      <c r="I94" s="7"/>
      <c r="J94" s="7"/>
      <c r="K94" s="7"/>
      <c r="L94" s="7"/>
      <c r="M94" s="7"/>
    </row>
    <row r="95" spans="2:13">
      <c r="B95" s="7"/>
      <c r="C95" s="7"/>
      <c r="D95" s="7"/>
      <c r="E95" s="7"/>
      <c r="F95" s="7"/>
      <c r="G95" s="7"/>
      <c r="H95" s="7"/>
      <c r="I95" s="7"/>
      <c r="J95" s="7"/>
      <c r="K95" s="7"/>
      <c r="L95" s="7"/>
      <c r="M95" s="7"/>
    </row>
    <row r="96" spans="2:13">
      <c r="B96" s="7"/>
      <c r="C96" s="7"/>
      <c r="D96" s="7"/>
      <c r="E96" s="7"/>
      <c r="F96" s="7"/>
      <c r="G96" s="7"/>
      <c r="H96" s="7"/>
      <c r="I96" s="7"/>
      <c r="J96" s="7"/>
      <c r="K96" s="7"/>
      <c r="L96" s="7"/>
      <c r="M96" s="7"/>
    </row>
    <row r="97" spans="2:13">
      <c r="B97" s="7"/>
      <c r="C97" s="7"/>
      <c r="D97" s="7"/>
      <c r="E97" s="7"/>
      <c r="F97" s="7"/>
      <c r="G97" s="7"/>
      <c r="H97" s="7"/>
      <c r="I97" s="7"/>
      <c r="J97" s="7"/>
      <c r="K97" s="7"/>
      <c r="L97" s="7"/>
      <c r="M97" s="7"/>
    </row>
    <row r="98" spans="2:13">
      <c r="B98" s="7"/>
      <c r="C98" s="7"/>
      <c r="D98" s="7"/>
      <c r="E98" s="7"/>
      <c r="F98" s="7"/>
      <c r="G98" s="7"/>
      <c r="H98" s="7"/>
      <c r="I98" s="7"/>
      <c r="J98" s="7"/>
      <c r="K98" s="7"/>
      <c r="L98" s="7"/>
      <c r="M98" s="7"/>
    </row>
    <row r="99" spans="2:13">
      <c r="B99" s="7"/>
      <c r="C99" s="7"/>
      <c r="D99" s="7"/>
      <c r="E99" s="7"/>
      <c r="F99" s="7"/>
      <c r="G99" s="7"/>
      <c r="H99" s="7"/>
      <c r="I99" s="7"/>
      <c r="J99" s="7"/>
      <c r="K99" s="7"/>
      <c r="L99" s="7"/>
      <c r="M99" s="7"/>
    </row>
    <row r="100" spans="2:13">
      <c r="B100" s="7"/>
      <c r="C100" s="7"/>
      <c r="D100" s="7"/>
      <c r="E100" s="7"/>
      <c r="F100" s="7"/>
      <c r="G100" s="7"/>
      <c r="H100" s="7"/>
      <c r="I100" s="7"/>
      <c r="J100" s="7"/>
      <c r="K100" s="7"/>
      <c r="L100" s="7"/>
      <c r="M100" s="7"/>
    </row>
    <row r="101" spans="2:13">
      <c r="B101" s="7"/>
      <c r="C101" s="7"/>
      <c r="D101" s="7"/>
      <c r="E101" s="7"/>
      <c r="F101" s="7"/>
      <c r="G101" s="7"/>
      <c r="H101" s="7"/>
      <c r="I101" s="7"/>
      <c r="J101" s="7"/>
      <c r="K101" s="7"/>
      <c r="L101" s="7"/>
      <c r="M101" s="7"/>
    </row>
    <row r="102" spans="2:13">
      <c r="B102" s="7"/>
      <c r="C102" s="7"/>
      <c r="D102" s="7"/>
      <c r="E102" s="7"/>
      <c r="F102" s="7"/>
      <c r="G102" s="7"/>
      <c r="H102" s="7"/>
      <c r="I102" s="7"/>
      <c r="J102" s="7"/>
      <c r="K102" s="7"/>
      <c r="L102" s="7"/>
      <c r="M102" s="7"/>
    </row>
    <row r="103" spans="2:13">
      <c r="B103" s="7"/>
      <c r="C103" s="7"/>
      <c r="D103" s="7"/>
      <c r="E103" s="7"/>
      <c r="F103" s="7"/>
      <c r="G103" s="7"/>
      <c r="H103" s="7"/>
      <c r="I103" s="7"/>
      <c r="J103" s="7"/>
      <c r="K103" s="7"/>
      <c r="L103" s="7"/>
      <c r="M103" s="7"/>
    </row>
    <row r="104" spans="2:13">
      <c r="B104" s="7"/>
      <c r="C104" s="7"/>
      <c r="D104" s="7"/>
      <c r="E104" s="7"/>
      <c r="F104" s="7"/>
      <c r="G104" s="7"/>
      <c r="H104" s="7"/>
      <c r="I104" s="7"/>
      <c r="J104" s="7"/>
      <c r="K104" s="7"/>
      <c r="L104" s="7"/>
      <c r="M104" s="7"/>
    </row>
    <row r="105" spans="2:13">
      <c r="B105" s="7"/>
      <c r="C105" s="7"/>
      <c r="D105" s="7"/>
      <c r="E105" s="7"/>
      <c r="F105" s="7"/>
      <c r="G105" s="7"/>
      <c r="H105" s="7"/>
      <c r="I105" s="7"/>
      <c r="J105" s="7"/>
      <c r="K105" s="7"/>
      <c r="L105" s="7"/>
      <c r="M105" s="7"/>
    </row>
    <row r="106" spans="2:13">
      <c r="B106" s="7"/>
      <c r="C106" s="7"/>
      <c r="D106" s="7"/>
      <c r="E106" s="7"/>
      <c r="F106" s="7"/>
      <c r="G106" s="7"/>
      <c r="H106" s="7"/>
      <c r="I106" s="7"/>
      <c r="J106" s="7"/>
      <c r="K106" s="7"/>
      <c r="L106" s="7"/>
      <c r="M106" s="7"/>
    </row>
    <row r="107" spans="2:13">
      <c r="B107" s="7"/>
      <c r="C107" s="7"/>
      <c r="D107" s="7"/>
      <c r="E107" s="7"/>
      <c r="F107" s="7"/>
      <c r="G107" s="7"/>
      <c r="H107" s="7"/>
      <c r="I107" s="7"/>
      <c r="J107" s="7"/>
      <c r="K107" s="7"/>
      <c r="L107" s="7"/>
      <c r="M107" s="7"/>
    </row>
    <row r="108" spans="2:13">
      <c r="B108" s="7"/>
      <c r="C108" s="7"/>
      <c r="D108" s="7"/>
      <c r="E108" s="7"/>
      <c r="F108" s="7"/>
      <c r="G108" s="7"/>
      <c r="H108" s="7"/>
      <c r="I108" s="7"/>
      <c r="J108" s="7"/>
      <c r="K108" s="7"/>
      <c r="L108" s="7"/>
      <c r="M108" s="7"/>
    </row>
    <row r="109" spans="2:13">
      <c r="B109" s="7"/>
      <c r="C109" s="7"/>
      <c r="D109" s="7"/>
      <c r="E109" s="7"/>
      <c r="F109" s="7"/>
      <c r="G109" s="7"/>
      <c r="H109" s="7"/>
      <c r="I109" s="7"/>
      <c r="J109" s="7"/>
      <c r="K109" s="7"/>
      <c r="L109" s="7"/>
      <c r="M109" s="7"/>
    </row>
    <row r="110" spans="2:13">
      <c r="B110" s="7"/>
      <c r="C110" s="7"/>
      <c r="D110" s="7"/>
      <c r="E110" s="7"/>
      <c r="F110" s="7"/>
      <c r="G110" s="7"/>
      <c r="H110" s="7"/>
      <c r="I110" s="7"/>
      <c r="J110" s="7"/>
      <c r="K110" s="7"/>
      <c r="L110" s="7"/>
      <c r="M110" s="7"/>
    </row>
    <row r="111" spans="2:13">
      <c r="B111" s="7"/>
      <c r="C111" s="7"/>
      <c r="D111" s="7"/>
      <c r="E111" s="7"/>
      <c r="F111" s="7"/>
      <c r="G111" s="7"/>
      <c r="H111" s="7"/>
      <c r="I111" s="7"/>
      <c r="J111" s="7"/>
      <c r="K111" s="7"/>
      <c r="L111" s="7"/>
      <c r="M111" s="7"/>
    </row>
    <row r="112" spans="2:13">
      <c r="B112" s="7"/>
      <c r="C112" s="7"/>
      <c r="D112" s="7"/>
      <c r="E112" s="7"/>
      <c r="F112" s="7"/>
      <c r="G112" s="7"/>
      <c r="H112" s="7"/>
      <c r="I112" s="7"/>
      <c r="J112" s="7"/>
      <c r="K112" s="7"/>
      <c r="L112" s="7"/>
      <c r="M112" s="7"/>
    </row>
    <row r="113" spans="2:13">
      <c r="B113" s="7"/>
      <c r="C113" s="7"/>
      <c r="D113" s="7"/>
      <c r="E113" s="7"/>
      <c r="F113" s="7"/>
      <c r="G113" s="7"/>
      <c r="H113" s="7"/>
      <c r="I113" s="7"/>
      <c r="J113" s="7"/>
      <c r="K113" s="7"/>
      <c r="L113" s="7"/>
      <c r="M113" s="7"/>
    </row>
    <row r="114" spans="2:13">
      <c r="B114" s="7"/>
      <c r="C114" s="7"/>
      <c r="D114" s="7"/>
      <c r="E114" s="7"/>
      <c r="F114" s="7"/>
      <c r="G114" s="7"/>
      <c r="H114" s="7"/>
      <c r="I114" s="7"/>
      <c r="J114" s="7"/>
      <c r="K114" s="7"/>
      <c r="L114" s="7"/>
      <c r="M114" s="7"/>
    </row>
    <row r="118" spans="2:13" ht="21">
      <c r="B118" s="10" t="s">
        <v>1418</v>
      </c>
      <c r="D118" s="9" t="s">
        <v>132</v>
      </c>
    </row>
    <row r="121" spans="2:13">
      <c r="B121" s="7"/>
      <c r="C121" s="7"/>
      <c r="D121" s="7"/>
      <c r="E121" s="7"/>
      <c r="F121" s="7"/>
      <c r="G121" s="7"/>
      <c r="H121" s="7"/>
      <c r="I121" s="7"/>
      <c r="J121" s="7"/>
      <c r="K121" s="7"/>
      <c r="L121" s="7"/>
      <c r="M121" s="7"/>
    </row>
    <row r="122" spans="2:13">
      <c r="B122" s="7"/>
      <c r="C122" s="7"/>
      <c r="D122" s="7"/>
      <c r="E122" s="7"/>
      <c r="F122" s="7"/>
      <c r="G122" s="7"/>
      <c r="H122" s="7"/>
      <c r="I122" s="7"/>
      <c r="J122" s="7"/>
      <c r="K122" s="7"/>
      <c r="L122" s="7"/>
      <c r="M122" s="7"/>
    </row>
    <row r="123" spans="2:13">
      <c r="B123" s="7"/>
      <c r="C123" s="7"/>
      <c r="D123" s="7"/>
      <c r="E123" s="7"/>
      <c r="F123" s="7"/>
      <c r="G123" s="7"/>
      <c r="H123" s="7"/>
      <c r="I123" s="7"/>
      <c r="J123" s="7"/>
      <c r="K123" s="7"/>
      <c r="L123" s="7"/>
      <c r="M123" s="7"/>
    </row>
    <row r="124" spans="2:13">
      <c r="B124" s="7"/>
      <c r="C124" s="7"/>
      <c r="D124" s="7"/>
      <c r="E124" s="7"/>
      <c r="F124" s="7"/>
      <c r="G124" s="7"/>
      <c r="H124" s="7"/>
      <c r="I124" s="7"/>
      <c r="J124" s="7"/>
      <c r="K124" s="7"/>
      <c r="L124" s="7"/>
      <c r="M124" s="7"/>
    </row>
    <row r="125" spans="2:13">
      <c r="B125" s="7"/>
      <c r="C125" s="7"/>
      <c r="D125" s="7"/>
      <c r="E125" s="7"/>
      <c r="F125" s="7"/>
      <c r="G125" s="7"/>
      <c r="H125" s="7"/>
      <c r="I125" s="7"/>
      <c r="J125" s="7"/>
      <c r="K125" s="7"/>
      <c r="L125" s="7"/>
      <c r="M125" s="7"/>
    </row>
    <row r="126" spans="2:13">
      <c r="B126" s="7"/>
      <c r="C126" s="7"/>
      <c r="D126" s="7"/>
      <c r="E126" s="7"/>
      <c r="F126" s="7"/>
      <c r="G126" s="7"/>
      <c r="H126" s="7"/>
      <c r="I126" s="7"/>
      <c r="J126" s="7"/>
      <c r="K126" s="7"/>
      <c r="L126" s="7"/>
      <c r="M126" s="7"/>
    </row>
    <row r="127" spans="2:13">
      <c r="B127" s="7"/>
      <c r="C127" s="7"/>
      <c r="D127" s="7"/>
      <c r="E127" s="7"/>
      <c r="F127" s="7"/>
      <c r="G127" s="7"/>
      <c r="H127" s="7"/>
      <c r="I127" s="7"/>
      <c r="J127" s="7"/>
      <c r="K127" s="7"/>
      <c r="L127" s="7"/>
      <c r="M127" s="7"/>
    </row>
    <row r="128" spans="2:13">
      <c r="B128" s="7"/>
      <c r="C128" s="7"/>
      <c r="D128" s="7"/>
      <c r="E128" s="7"/>
      <c r="F128" s="7"/>
      <c r="G128" s="7"/>
      <c r="H128" s="7"/>
      <c r="I128" s="7"/>
      <c r="J128" s="7"/>
      <c r="K128" s="7"/>
      <c r="L128" s="7"/>
      <c r="M128" s="7"/>
    </row>
    <row r="129" spans="2:13">
      <c r="B129" s="7"/>
      <c r="C129" s="7"/>
      <c r="D129" s="7"/>
      <c r="E129" s="7"/>
      <c r="F129" s="7"/>
      <c r="G129" s="7"/>
      <c r="H129" s="7"/>
      <c r="I129" s="7"/>
      <c r="J129" s="7"/>
      <c r="K129" s="7"/>
      <c r="L129" s="7"/>
      <c r="M129" s="7"/>
    </row>
    <row r="130" spans="2:13">
      <c r="B130" s="7"/>
      <c r="C130" s="7"/>
      <c r="D130" s="7"/>
      <c r="E130" s="7"/>
      <c r="F130" s="7"/>
      <c r="G130" s="7"/>
      <c r="H130" s="7"/>
      <c r="I130" s="7"/>
      <c r="J130" s="7"/>
      <c r="K130" s="7"/>
      <c r="L130" s="7"/>
      <c r="M130" s="7"/>
    </row>
    <row r="131" spans="2:13">
      <c r="B131" s="7"/>
      <c r="C131" s="7"/>
      <c r="D131" s="7"/>
      <c r="E131" s="7"/>
      <c r="F131" s="7"/>
      <c r="G131" s="7"/>
      <c r="H131" s="7"/>
      <c r="I131" s="7"/>
      <c r="J131" s="7"/>
      <c r="K131" s="7"/>
      <c r="L131" s="7"/>
      <c r="M131" s="7"/>
    </row>
    <row r="132" spans="2:13">
      <c r="B132" s="7"/>
      <c r="C132" s="7"/>
      <c r="D132" s="7"/>
      <c r="E132" s="7"/>
      <c r="F132" s="7"/>
      <c r="G132" s="7"/>
      <c r="H132" s="7"/>
      <c r="I132" s="7"/>
      <c r="J132" s="7"/>
      <c r="K132" s="7"/>
      <c r="L132" s="7"/>
      <c r="M132" s="7"/>
    </row>
    <row r="133" spans="2:13">
      <c r="B133" s="7"/>
      <c r="C133" s="7"/>
      <c r="D133" s="7"/>
      <c r="E133" s="7"/>
      <c r="F133" s="7"/>
      <c r="G133" s="7"/>
      <c r="H133" s="7"/>
      <c r="I133" s="7"/>
      <c r="J133" s="7"/>
      <c r="K133" s="7"/>
      <c r="L133" s="7"/>
      <c r="M133" s="7"/>
    </row>
    <row r="134" spans="2:13">
      <c r="B134" s="7"/>
      <c r="C134" s="7"/>
      <c r="D134" s="7"/>
      <c r="E134" s="7"/>
      <c r="F134" s="7"/>
      <c r="G134" s="7"/>
      <c r="H134" s="7"/>
      <c r="I134" s="7"/>
      <c r="J134" s="7"/>
      <c r="K134" s="7"/>
      <c r="L134" s="7"/>
      <c r="M134" s="7"/>
    </row>
    <row r="135" spans="2:13">
      <c r="B135" s="7"/>
      <c r="C135" s="7"/>
      <c r="D135" s="7"/>
      <c r="E135" s="7"/>
      <c r="F135" s="7"/>
      <c r="G135" s="7"/>
      <c r="H135" s="7"/>
      <c r="I135" s="7"/>
      <c r="J135" s="7"/>
      <c r="K135" s="7"/>
      <c r="L135" s="7"/>
      <c r="M135" s="7"/>
    </row>
    <row r="136" spans="2:13">
      <c r="B136" s="7"/>
      <c r="C136" s="7"/>
      <c r="D136" s="7"/>
      <c r="E136" s="7"/>
      <c r="F136" s="7"/>
      <c r="G136" s="7"/>
      <c r="H136" s="7"/>
      <c r="I136" s="7"/>
      <c r="J136" s="7"/>
      <c r="K136" s="7"/>
      <c r="L136" s="7"/>
      <c r="M136" s="7"/>
    </row>
    <row r="137" spans="2:13">
      <c r="B137" s="7"/>
      <c r="C137" s="7"/>
      <c r="D137" s="7"/>
      <c r="E137" s="7"/>
      <c r="F137" s="7"/>
      <c r="G137" s="7"/>
      <c r="H137" s="7"/>
      <c r="I137" s="7"/>
      <c r="J137" s="7"/>
      <c r="K137" s="7"/>
      <c r="L137" s="7"/>
      <c r="M137" s="7"/>
    </row>
    <row r="138" spans="2:13">
      <c r="B138" s="7"/>
      <c r="C138" s="7"/>
      <c r="D138" s="7"/>
      <c r="E138" s="7"/>
      <c r="F138" s="7"/>
      <c r="G138" s="7"/>
      <c r="H138" s="7"/>
      <c r="I138" s="7"/>
      <c r="J138" s="7"/>
      <c r="K138" s="7"/>
      <c r="L138" s="7"/>
      <c r="M138" s="7"/>
    </row>
    <row r="139" spans="2:13">
      <c r="B139" s="7"/>
      <c r="C139" s="7"/>
      <c r="D139" s="7"/>
      <c r="E139" s="7"/>
      <c r="F139" s="7"/>
      <c r="G139" s="7"/>
      <c r="H139" s="7"/>
      <c r="I139" s="7"/>
      <c r="J139" s="7"/>
      <c r="K139" s="7"/>
      <c r="L139" s="7"/>
      <c r="M139" s="7"/>
    </row>
    <row r="140" spans="2:13">
      <c r="B140" s="7"/>
      <c r="C140" s="7"/>
      <c r="D140" s="7"/>
      <c r="E140" s="7"/>
      <c r="F140" s="7"/>
      <c r="G140" s="7"/>
      <c r="H140" s="7"/>
      <c r="I140" s="7"/>
      <c r="J140" s="7"/>
      <c r="K140" s="7"/>
      <c r="L140" s="7"/>
      <c r="M140" s="7"/>
    </row>
    <row r="141" spans="2:13">
      <c r="B141" s="7"/>
      <c r="C141" s="7"/>
      <c r="D141" s="7"/>
      <c r="E141" s="7"/>
      <c r="F141" s="7"/>
      <c r="G141" s="7"/>
      <c r="H141" s="7"/>
      <c r="I141" s="7"/>
      <c r="J141" s="7"/>
      <c r="K141" s="7"/>
      <c r="L141" s="7"/>
      <c r="M141" s="7"/>
    </row>
    <row r="142" spans="2:13">
      <c r="B142" s="7"/>
      <c r="C142" s="7"/>
      <c r="D142" s="7"/>
      <c r="E142" s="7"/>
      <c r="F142" s="7"/>
      <c r="G142" s="7"/>
      <c r="H142" s="7"/>
      <c r="I142" s="7"/>
      <c r="J142" s="7"/>
      <c r="K142" s="7"/>
      <c r="L142" s="7"/>
      <c r="M142" s="7"/>
    </row>
    <row r="143" spans="2:13">
      <c r="B143" s="7"/>
      <c r="C143" s="7"/>
      <c r="D143" s="7"/>
      <c r="E143" s="7"/>
      <c r="F143" s="7"/>
      <c r="G143" s="7"/>
      <c r="H143" s="7"/>
      <c r="I143" s="7"/>
      <c r="J143" s="7"/>
      <c r="K143" s="7"/>
      <c r="L143" s="7"/>
      <c r="M143" s="7"/>
    </row>
  </sheetData>
  <pageMargins left="0.7" right="0.7" top="0.75" bottom="0.75" header="0.3" footer="0.3"/>
  <pageSetup paperSize="9" orientation="portrait"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KeywordTaxHTField xmlns="5d1a2284-45bc-4927-a9f9-e51f9f17c21a">
      <Terms xmlns="http://schemas.microsoft.com/office/infopath/2007/PartnerControls"/>
    </TaxKeywordTaxHTField>
    <n48c0e796e4048278b990f60b6de340e xmlns="5d1a2284-45bc-4927-a9f9-e51f9f17c21a">
      <Terms xmlns="http://schemas.microsoft.com/office/infopath/2007/PartnerControls"/>
    </n48c0e796e4048278b990f60b6de340e>
    <lcf76f155ced4ddcb4097134ff3c332f xmlns="332f03cb-0548-4923-befc-f17b70912e38">
      <Terms xmlns="http://schemas.microsoft.com/office/infopath/2007/PartnerControls"/>
    </lcf76f155ced4ddcb4097134ff3c332f>
    <TaxCatchAll xmlns="5d1a2284-45bc-4927-a9f9-e51f9f17c21a" xsi:nil="true"/>
  </documentManagement>
</p:properties>
</file>

<file path=customXml/item2.xml><?xml version="1.0" encoding="utf-8"?>
<ct:contentTypeSchema xmlns:ct="http://schemas.microsoft.com/office/2006/metadata/contentType" xmlns:ma="http://schemas.microsoft.com/office/2006/metadata/properties/metaAttributes" ct:_="" ma:_="" ma:contentTypeName="AEMO Collaboration Document" ma:contentTypeID="0x01010082774FAFD2180F48AEEA8305B08ED5EB004C857CFB864C36499F56185237B71600" ma:contentTypeVersion="19" ma:contentTypeDescription="" ma:contentTypeScope="" ma:versionID="40a07f7ac5ab6889b9d4e422531c5acd">
  <xsd:schema xmlns:xsd="http://www.w3.org/2001/XMLSchema" xmlns:xs="http://www.w3.org/2001/XMLSchema" xmlns:p="http://schemas.microsoft.com/office/2006/metadata/properties" xmlns:ns2="5d1a2284-45bc-4927-a9f9-e51f9f17c21a" xmlns:ns3="332f03cb-0548-4923-befc-f17b70912e38" targetNamespace="http://schemas.microsoft.com/office/2006/metadata/properties" ma:root="true" ma:fieldsID="0c0671f5b2ab4db0e5840d5dce8b3819" ns2:_="" ns3:_="">
    <xsd:import namespace="5d1a2284-45bc-4927-a9f9-e51f9f17c21a"/>
    <xsd:import namespace="332f03cb-0548-4923-befc-f17b70912e38"/>
    <xsd:element name="properties">
      <xsd:complexType>
        <xsd:sequence>
          <xsd:element name="documentManagement">
            <xsd:complexType>
              <xsd:all>
                <xsd:element ref="ns2:TaxCatchAll" minOccurs="0"/>
                <xsd:element ref="ns2:TaxCatchAllLabel" minOccurs="0"/>
                <xsd:element ref="ns2:TaxKeywordTaxHTField" minOccurs="0"/>
                <xsd:element ref="ns2:n48c0e796e4048278b990f60b6de340e" minOccurs="0"/>
                <xsd:element ref="ns3:lcf76f155ced4ddcb4097134ff3c332f" minOccurs="0"/>
                <xsd:element ref="ns3:MediaServiceObjectDetectorVersions" minOccurs="0"/>
                <xsd:element ref="ns3:MediaServiceSearchProperties" minOccurs="0"/>
                <xsd:element ref="ns3: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d1a2284-45bc-4927-a9f9-e51f9f17c21a" elementFormDefault="qualified">
    <xsd:import namespace="http://schemas.microsoft.com/office/2006/documentManagement/types"/>
    <xsd:import namespace="http://schemas.microsoft.com/office/infopath/2007/PartnerControls"/>
    <xsd:element name="TaxCatchAll" ma:index="8" nillable="true" ma:displayName="Taxonomy Catch All Column" ma:hidden="true" ma:list="{d7320e3f-fec7-4726-9b73-2adad1a0e517}" ma:internalName="TaxCatchAll" ma:showField="CatchAllData" ma:web="c100f3e7-8a2b-4ac6-88c3-7180a2610b15">
      <xsd:complexType>
        <xsd:complexContent>
          <xsd:extension base="dms:MultiChoiceLookup">
            <xsd:sequence>
              <xsd:element name="Value" type="dms:Lookup" maxOccurs="unbounded" minOccurs="0" nillable="true"/>
            </xsd:sequence>
          </xsd:extension>
        </xsd:complexContent>
      </xsd:complexType>
    </xsd:element>
    <xsd:element name="TaxCatchAllLabel" ma:index="9" nillable="true" ma:displayName="Taxonomy Catch All Column1" ma:hidden="true" ma:list="{d7320e3f-fec7-4726-9b73-2adad1a0e517}" ma:internalName="TaxCatchAllLabel" ma:readOnly="true" ma:showField="CatchAllDataLabel" ma:web="c100f3e7-8a2b-4ac6-88c3-7180a2610b15">
      <xsd:complexType>
        <xsd:complexContent>
          <xsd:extension base="dms:MultiChoiceLookup">
            <xsd:sequence>
              <xsd:element name="Value" type="dms:Lookup" maxOccurs="unbounded" minOccurs="0" nillable="true"/>
            </xsd:sequence>
          </xsd:extension>
        </xsd:complexContent>
      </xsd:complexType>
    </xsd:element>
    <xsd:element name="TaxKeywordTaxHTField" ma:index="10" nillable="true" ma:taxonomy="true" ma:internalName="TaxKeywordTaxHTField" ma:taxonomyFieldName="TaxKeyword" ma:displayName="Enterprise Keywords" ma:fieldId="{23f27201-bee3-471e-b2e7-b64fd8b7ca38}" ma:taxonomyMulti="true" ma:sspId="00000000-0000-0000-0000-000000000000" ma:termSetId="00000000-0000-0000-0000-000000000000" ma:anchorId="00000000-0000-0000-0000-000000000000" ma:open="true" ma:isKeyword="true">
      <xsd:complexType>
        <xsd:sequence>
          <xsd:element ref="pc:Terms" minOccurs="0" maxOccurs="1"/>
        </xsd:sequence>
      </xsd:complexType>
    </xsd:element>
    <xsd:element name="n48c0e796e4048278b990f60b6de340e" ma:index="12" nillable="true" ma:taxonomy="true" ma:internalName="n48c0e796e4048278b990f60b6de340e" ma:taxonomyFieldName="AEMO_x0020_Communication_x0020_Document_x0020_Type1" ma:displayName="AEMO Collaboration Document Type" ma:default="" ma:fieldId="{748c0e79-6e40-4827-8b99-0f60b6de340e}" ma:sspId="3e8ba7a3-af95-40f6-9ded-4ebe13adeb29" ma:termSetId="559df48e-15e2-45fa-a2d5-de60d483ab80"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332f03cb-0548-4923-befc-f17b70912e38" elementFormDefault="qualified">
    <xsd:import namespace="http://schemas.microsoft.com/office/2006/documentManagement/types"/>
    <xsd:import namespace="http://schemas.microsoft.com/office/infopath/2007/PartnerControls"/>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3e8ba7a3-af95-40f6-9ded-4ebe13adeb29"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16"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17" nillable="true" ma:displayName="MediaServiceSearchProperties" ma:hidden="true" ma:internalName="MediaServiceSearchProperties" ma:readOnly="true">
      <xsd:simpleType>
        <xsd:restriction base="dms:Note"/>
      </xsd:simpleType>
    </xsd:element>
    <xsd:element name="MediaServiceLocation" ma:index="18" nillable="true" ma:displayName="Location" ma:description="" ma:indexed="true" ma:internalName="MediaServiceLocation"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394DFB6-BF5C-4330-8DC9-2D3203F883E6}"/>
</file>

<file path=customXml/itemProps2.xml><?xml version="1.0" encoding="utf-8"?>
<ds:datastoreItem xmlns:ds="http://schemas.openxmlformats.org/officeDocument/2006/customXml" ds:itemID="{F437BDCD-4F95-45EC-BAD7-0257884BC9C5}"/>
</file>

<file path=customXml/itemProps3.xml><?xml version="1.0" encoding="utf-8"?>
<ds:datastoreItem xmlns:ds="http://schemas.openxmlformats.org/officeDocument/2006/customXml" ds:itemID="{11178C83-0832-4719-ACB8-355562693A9E}"/>
</file>

<file path=docMetadata/LabelInfo.xml><?xml version="1.0" encoding="utf-8"?>
<clbl:labelList xmlns:clbl="http://schemas.microsoft.com/office/2020/mipLabelMetadata">
  <clbl:label id="{c1941c47-a837-430d-8559-fd118a72769e}" enabled="1" method="Standard" siteId="{320c999e-3876-4ad0-b401-d241068e9e60}" removed="0"/>
</clbl:labelLis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1</cp:revision>
  <dcterms:created xsi:type="dcterms:W3CDTF">2024-05-24T04:18:30Z</dcterms:created>
  <dcterms:modified xsi:type="dcterms:W3CDTF">2025-07-09T01:33:54Z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c1941c47-a837-430d-8559-fd118a72769e_Enabled">
    <vt:lpwstr>true</vt:lpwstr>
  </property>
  <property fmtid="{D5CDD505-2E9C-101B-9397-08002B2CF9AE}" pid="3" name="MSIP_Label_c1941c47-a837-430d-8559-fd118a72769e_SetDate">
    <vt:lpwstr>2024-05-24T04:19:08Z</vt:lpwstr>
  </property>
  <property fmtid="{D5CDD505-2E9C-101B-9397-08002B2CF9AE}" pid="4" name="MSIP_Label_c1941c47-a837-430d-8559-fd118a72769e_Method">
    <vt:lpwstr>Standard</vt:lpwstr>
  </property>
  <property fmtid="{D5CDD505-2E9C-101B-9397-08002B2CF9AE}" pid="5" name="MSIP_Label_c1941c47-a837-430d-8559-fd118a72769e_Name">
    <vt:lpwstr>Internal</vt:lpwstr>
  </property>
  <property fmtid="{D5CDD505-2E9C-101B-9397-08002B2CF9AE}" pid="6" name="MSIP_Label_c1941c47-a837-430d-8559-fd118a72769e_SiteId">
    <vt:lpwstr>320c999e-3876-4ad0-b401-d241068e9e60</vt:lpwstr>
  </property>
  <property fmtid="{D5CDD505-2E9C-101B-9397-08002B2CF9AE}" pid="7" name="MSIP_Label_c1941c47-a837-430d-8559-fd118a72769e_ActionId">
    <vt:lpwstr>0b31f7ae-6de7-423b-bef1-05d57af4cfba</vt:lpwstr>
  </property>
  <property fmtid="{D5CDD505-2E9C-101B-9397-08002B2CF9AE}" pid="8" name="MSIP_Label_c1941c47-a837-430d-8559-fd118a72769e_ContentBits">
    <vt:lpwstr>0</vt:lpwstr>
  </property>
  <property fmtid="{D5CDD505-2E9C-101B-9397-08002B2CF9AE}" pid="9" name="TaxKeyword">
    <vt:lpwstr/>
  </property>
  <property fmtid="{D5CDD505-2E9C-101B-9397-08002B2CF9AE}" pid="10" name="MediaServiceImageTags">
    <vt:lpwstr/>
  </property>
  <property fmtid="{D5CDD505-2E9C-101B-9397-08002B2CF9AE}" pid="11" name="ContentTypeId">
    <vt:lpwstr>0x01010082774FAFD2180F48AEEA8305B08ED5EB004C857CFB864C36499F56185237B71600</vt:lpwstr>
  </property>
  <property fmtid="{D5CDD505-2E9C-101B-9397-08002B2CF9AE}" pid="12" name="AEMO Communication Document Type1">
    <vt:lpwstr/>
  </property>
  <property fmtid="{D5CDD505-2E9C-101B-9397-08002B2CF9AE}" pid="13" name="AEMO_x0020_Communication_x0020_Document_x0020_Type1">
    <vt:lpwstr/>
  </property>
</Properties>
</file>